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440" windowHeight="7995"/>
  </bookViews>
  <sheets>
    <sheet name="Estación E1_Contagens" sheetId="18" r:id="rId1"/>
    <sheet name="E1_ Gráficos 01" sheetId="2" r:id="rId2"/>
    <sheet name="E1_ Gráficos 02" sheetId="25" r:id="rId3"/>
    <sheet name="E1_ Gráficos 03" sheetId="28" r:id="rId4"/>
    <sheet name="Estación E1_Resumo 01" sheetId="7" r:id="rId5"/>
    <sheet name="Estación E1_Resumo 02" sheetId="21" r:id="rId6"/>
    <sheet name="Estación E1_Resumo 03" sheetId="24" r:id="rId7"/>
    <sheet name="Estación E1_Resumo 04" sheetId="27" r:id="rId8"/>
  </sheets>
  <definedNames>
    <definedName name="_xlnm._FilterDatabase" localSheetId="1" hidden="1">'E1_ Gráficos 01'!$B$46:$R$46</definedName>
    <definedName name="_xlnm._FilterDatabase" localSheetId="2" hidden="1">'E1_ Gráficos 02'!$B$46:$I$46</definedName>
    <definedName name="_xlnm.Print_Area" localSheetId="0">'Estación E1_Contagens'!#REF!</definedName>
  </definedNames>
  <calcPr calcId="125725"/>
</workbook>
</file>

<file path=xl/calcChain.xml><?xml version="1.0" encoding="utf-8"?>
<calcChain xmlns="http://schemas.openxmlformats.org/spreadsheetml/2006/main">
  <c r="B5" i="25"/>
  <c r="F18" i="27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E18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B12"/>
  <c r="B13"/>
  <c r="B14"/>
  <c r="B15"/>
  <c r="B16"/>
  <c r="B17"/>
  <c r="B11"/>
  <c r="Z748" i="18"/>
  <c r="Z747"/>
  <c r="Z746"/>
  <c r="Z745"/>
  <c r="Z744"/>
  <c r="Z743"/>
  <c r="Z742"/>
  <c r="Z741"/>
  <c r="Z740"/>
  <c r="Z739"/>
  <c r="Z738"/>
  <c r="Z737"/>
  <c r="Z736"/>
  <c r="Z735"/>
  <c r="Z734"/>
  <c r="Z733"/>
  <c r="Z732"/>
  <c r="Z731"/>
  <c r="Z730"/>
  <c r="Z729"/>
  <c r="Z728"/>
  <c r="Z727"/>
  <c r="Z726"/>
  <c r="Z725"/>
  <c r="Z724"/>
  <c r="Z723"/>
  <c r="Z722"/>
  <c r="Z721"/>
  <c r="Z720"/>
  <c r="Z719"/>
  <c r="Z718"/>
  <c r="Z717"/>
  <c r="Z716"/>
  <c r="Z715"/>
  <c r="Z714"/>
  <c r="Z713"/>
  <c r="Z712"/>
  <c r="Z711"/>
  <c r="Z710"/>
  <c r="Z709"/>
  <c r="Z708"/>
  <c r="Z707"/>
  <c r="Z706"/>
  <c r="AA709" s="1"/>
  <c r="Z705"/>
  <c r="Z704"/>
  <c r="AA707" s="1"/>
  <c r="Z703"/>
  <c r="Z702"/>
  <c r="AA705" s="1"/>
  <c r="Z701"/>
  <c r="Z700"/>
  <c r="AA703" s="1"/>
  <c r="Z699"/>
  <c r="Z698"/>
  <c r="AA701" s="1"/>
  <c r="Z697"/>
  <c r="Z696"/>
  <c r="AA699" s="1"/>
  <c r="Z695"/>
  <c r="Z694"/>
  <c r="AA697" s="1"/>
  <c r="Z693"/>
  <c r="Z692"/>
  <c r="AA695" s="1"/>
  <c r="Z691"/>
  <c r="Z690"/>
  <c r="AA693" s="1"/>
  <c r="Z689"/>
  <c r="Z688"/>
  <c r="AA691" s="1"/>
  <c r="Z687"/>
  <c r="Z686"/>
  <c r="AA689" s="1"/>
  <c r="Z685"/>
  <c r="Z684"/>
  <c r="AA687" s="1"/>
  <c r="Z683"/>
  <c r="Z682"/>
  <c r="AA685" s="1"/>
  <c r="Z681"/>
  <c r="Z680"/>
  <c r="AA683" s="1"/>
  <c r="Z679"/>
  <c r="Z678"/>
  <c r="AA681" s="1"/>
  <c r="Z677"/>
  <c r="Z676"/>
  <c r="AA679" s="1"/>
  <c r="Z675"/>
  <c r="Z674"/>
  <c r="AA677" s="1"/>
  <c r="Z673"/>
  <c r="Z672"/>
  <c r="AA675" s="1"/>
  <c r="Z671"/>
  <c r="Z670"/>
  <c r="AA673" s="1"/>
  <c r="Z669"/>
  <c r="Z668"/>
  <c r="AA671" s="1"/>
  <c r="Z667"/>
  <c r="Z666"/>
  <c r="AA669" s="1"/>
  <c r="Z665"/>
  <c r="Z664"/>
  <c r="AA667" s="1"/>
  <c r="Z663"/>
  <c r="Z662"/>
  <c r="AA665" s="1"/>
  <c r="Z661"/>
  <c r="Z660"/>
  <c r="AA663" s="1"/>
  <c r="Z659"/>
  <c r="Z658"/>
  <c r="AA661" s="1"/>
  <c r="Z657"/>
  <c r="Z656"/>
  <c r="AA659" s="1"/>
  <c r="Z655"/>
  <c r="Z654"/>
  <c r="AA657" s="1"/>
  <c r="Z653"/>
  <c r="Z641"/>
  <c r="Z640"/>
  <c r="Z639"/>
  <c r="Z638"/>
  <c r="Z637"/>
  <c r="Z636"/>
  <c r="Z635"/>
  <c r="Z634"/>
  <c r="Z633"/>
  <c r="Z632"/>
  <c r="Z631"/>
  <c r="Z630"/>
  <c r="Z629"/>
  <c r="Z628"/>
  <c r="Z627"/>
  <c r="Z626"/>
  <c r="Z625"/>
  <c r="Z624"/>
  <c r="Z623"/>
  <c r="Z622"/>
  <c r="Z621"/>
  <c r="Z620"/>
  <c r="Z619"/>
  <c r="Z618"/>
  <c r="Z617"/>
  <c r="Z616"/>
  <c r="Z615"/>
  <c r="Z614"/>
  <c r="Z613"/>
  <c r="Z612"/>
  <c r="Z611"/>
  <c r="Z610"/>
  <c r="Z609"/>
  <c r="Z608"/>
  <c r="Z607"/>
  <c r="Z606"/>
  <c r="Z605"/>
  <c r="Z604"/>
  <c r="Z603"/>
  <c r="Z602"/>
  <c r="Z601"/>
  <c r="Z600"/>
  <c r="Z599"/>
  <c r="Z598"/>
  <c r="Z597"/>
  <c r="Z596"/>
  <c r="Z595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Z566"/>
  <c r="Z565"/>
  <c r="Z564"/>
  <c r="Z563"/>
  <c r="Z562"/>
  <c r="Z561"/>
  <c r="Z560"/>
  <c r="Z559"/>
  <c r="Z558"/>
  <c r="Z557"/>
  <c r="Z556"/>
  <c r="Z555"/>
  <c r="Z554"/>
  <c r="Z553"/>
  <c r="Z552"/>
  <c r="Z551"/>
  <c r="Z550"/>
  <c r="Z549"/>
  <c r="Z548"/>
  <c r="Z547"/>
  <c r="Z546"/>
  <c r="Z534"/>
  <c r="Z533"/>
  <c r="Z532"/>
  <c r="Z531"/>
  <c r="Z530"/>
  <c r="AA533" s="1"/>
  <c r="Z529"/>
  <c r="Z528"/>
  <c r="AA531" s="1"/>
  <c r="Z527"/>
  <c r="Z526"/>
  <c r="AA529" s="1"/>
  <c r="Z525"/>
  <c r="Z524"/>
  <c r="AA527" s="1"/>
  <c r="Z523"/>
  <c r="Z522"/>
  <c r="AA525" s="1"/>
  <c r="Z521"/>
  <c r="Z520"/>
  <c r="AA523" s="1"/>
  <c r="Z519"/>
  <c r="Z518"/>
  <c r="AA521" s="1"/>
  <c r="Z517"/>
  <c r="Z516"/>
  <c r="AA519" s="1"/>
  <c r="Z515"/>
  <c r="Z514"/>
  <c r="AA517" s="1"/>
  <c r="Z513"/>
  <c r="Z512"/>
  <c r="AA515" s="1"/>
  <c r="Z511"/>
  <c r="Z510"/>
  <c r="AA513" s="1"/>
  <c r="Z509"/>
  <c r="Z508"/>
  <c r="AA511" s="1"/>
  <c r="Z507"/>
  <c r="Z506"/>
  <c r="AA509" s="1"/>
  <c r="Z505"/>
  <c r="Z504"/>
  <c r="AA507" s="1"/>
  <c r="Z503"/>
  <c r="Z502"/>
  <c r="AA505" s="1"/>
  <c r="Z501"/>
  <c r="Z500"/>
  <c r="AA503" s="1"/>
  <c r="Z499"/>
  <c r="Z498"/>
  <c r="AA501" s="1"/>
  <c r="Z497"/>
  <c r="Z496"/>
  <c r="AA499" s="1"/>
  <c r="Z495"/>
  <c r="Z494"/>
  <c r="AA497" s="1"/>
  <c r="Z493"/>
  <c r="Z492"/>
  <c r="AA495" s="1"/>
  <c r="Z491"/>
  <c r="Z490"/>
  <c r="AA493" s="1"/>
  <c r="Z489"/>
  <c r="Z488"/>
  <c r="AA491" s="1"/>
  <c r="Z487"/>
  <c r="Z486"/>
  <c r="AA489" s="1"/>
  <c r="Z485"/>
  <c r="Z484"/>
  <c r="AA487" s="1"/>
  <c r="Z483"/>
  <c r="Z482"/>
  <c r="AA485" s="1"/>
  <c r="Z481"/>
  <c r="Z480"/>
  <c r="AA483" s="1"/>
  <c r="Z479"/>
  <c r="Z478"/>
  <c r="AA481" s="1"/>
  <c r="Z477"/>
  <c r="Z476"/>
  <c r="AA479" s="1"/>
  <c r="Z475"/>
  <c r="Z474"/>
  <c r="AA477" s="1"/>
  <c r="Z473"/>
  <c r="Z472"/>
  <c r="AA475" s="1"/>
  <c r="Z471"/>
  <c r="Z470"/>
  <c r="AA473" s="1"/>
  <c r="Z469"/>
  <c r="Z468"/>
  <c r="AA471" s="1"/>
  <c r="Z467"/>
  <c r="Z466"/>
  <c r="AA469" s="1"/>
  <c r="Z465"/>
  <c r="Z464"/>
  <c r="AA467" s="1"/>
  <c r="Z463"/>
  <c r="Z462"/>
  <c r="AA465" s="1"/>
  <c r="Z461"/>
  <c r="Z460"/>
  <c r="AA463" s="1"/>
  <c r="Z459"/>
  <c r="Z458"/>
  <c r="AA461" s="1"/>
  <c r="Z457"/>
  <c r="Z456"/>
  <c r="AA459" s="1"/>
  <c r="Z455"/>
  <c r="Z454"/>
  <c r="AA457" s="1"/>
  <c r="Z453"/>
  <c r="Z452"/>
  <c r="AA455" s="1"/>
  <c r="Z451"/>
  <c r="Z450"/>
  <c r="AA453" s="1"/>
  <c r="Z449"/>
  <c r="Z448"/>
  <c r="AA451" s="1"/>
  <c r="Z447"/>
  <c r="Z446"/>
  <c r="AA449" s="1"/>
  <c r="Z445"/>
  <c r="Z444"/>
  <c r="AA447" s="1"/>
  <c r="Z443"/>
  <c r="Z442"/>
  <c r="AA445" s="1"/>
  <c r="Z441"/>
  <c r="Z440"/>
  <c r="AA443" s="1"/>
  <c r="Z439"/>
  <c r="Z427"/>
  <c r="Z426"/>
  <c r="Z425"/>
  <c r="Z424"/>
  <c r="Z423"/>
  <c r="AA426" s="1"/>
  <c r="Z422"/>
  <c r="Z421"/>
  <c r="AA424" s="1"/>
  <c r="Z420"/>
  <c r="Z419"/>
  <c r="AA422" s="1"/>
  <c r="Z418"/>
  <c r="Z417"/>
  <c r="AA420" s="1"/>
  <c r="Z416"/>
  <c r="Z415"/>
  <c r="AA418" s="1"/>
  <c r="Z414"/>
  <c r="Z413"/>
  <c r="AA416" s="1"/>
  <c r="Z412"/>
  <c r="Z411"/>
  <c r="AA414" s="1"/>
  <c r="Z410"/>
  <c r="Z409"/>
  <c r="AA412" s="1"/>
  <c r="Z408"/>
  <c r="Z407"/>
  <c r="AA410" s="1"/>
  <c r="Z406"/>
  <c r="Z405"/>
  <c r="AA408" s="1"/>
  <c r="Z404"/>
  <c r="Z403"/>
  <c r="AA406" s="1"/>
  <c r="Z402"/>
  <c r="Z401"/>
  <c r="AA404" s="1"/>
  <c r="Z400"/>
  <c r="Z399"/>
  <c r="AA402" s="1"/>
  <c r="Z398"/>
  <c r="Z397"/>
  <c r="AA400" s="1"/>
  <c r="Z396"/>
  <c r="Z395"/>
  <c r="AA398" s="1"/>
  <c r="Z394"/>
  <c r="Z393"/>
  <c r="AA396" s="1"/>
  <c r="Z392"/>
  <c r="Z391"/>
  <c r="AA394" s="1"/>
  <c r="Z390"/>
  <c r="Z389"/>
  <c r="AA392" s="1"/>
  <c r="Z388"/>
  <c r="Z387"/>
  <c r="AA390" s="1"/>
  <c r="Z386"/>
  <c r="Z385"/>
  <c r="AA388" s="1"/>
  <c r="Z384"/>
  <c r="Z383"/>
  <c r="AA386" s="1"/>
  <c r="Z382"/>
  <c r="Z381"/>
  <c r="AA384" s="1"/>
  <c r="Z380"/>
  <c r="Z379"/>
  <c r="AA382" s="1"/>
  <c r="Z378"/>
  <c r="Z377"/>
  <c r="AA380" s="1"/>
  <c r="Z376"/>
  <c r="Z375"/>
  <c r="AA378" s="1"/>
  <c r="Z374"/>
  <c r="Z373"/>
  <c r="AA376" s="1"/>
  <c r="Z372"/>
  <c r="Z371"/>
  <c r="AA374" s="1"/>
  <c r="Z370"/>
  <c r="Z369"/>
  <c r="AA372" s="1"/>
  <c r="Z368"/>
  <c r="Z367"/>
  <c r="AA370" s="1"/>
  <c r="Z366"/>
  <c r="Z365"/>
  <c r="AA368" s="1"/>
  <c r="Z364"/>
  <c r="Z363"/>
  <c r="AA366" s="1"/>
  <c r="Z362"/>
  <c r="Z361"/>
  <c r="AA364" s="1"/>
  <c r="Z360"/>
  <c r="Z359"/>
  <c r="AA362" s="1"/>
  <c r="Z358"/>
  <c r="Z357"/>
  <c r="AA360" s="1"/>
  <c r="Z356"/>
  <c r="Z355"/>
  <c r="AA358" s="1"/>
  <c r="Z354"/>
  <c r="Z353"/>
  <c r="AA356" s="1"/>
  <c r="Z352"/>
  <c r="Z351"/>
  <c r="AA354" s="1"/>
  <c r="Z350"/>
  <c r="Z349"/>
  <c r="AA352" s="1"/>
  <c r="Z348"/>
  <c r="Z347"/>
  <c r="AA350" s="1"/>
  <c r="Z346"/>
  <c r="Z345"/>
  <c r="AA348" s="1"/>
  <c r="Z344"/>
  <c r="Z343"/>
  <c r="AA346" s="1"/>
  <c r="Z342"/>
  <c r="Z341"/>
  <c r="AA344" s="1"/>
  <c r="Z340"/>
  <c r="Z339"/>
  <c r="AA342" s="1"/>
  <c r="Z338"/>
  <c r="Z337"/>
  <c r="AA340" s="1"/>
  <c r="Z336"/>
  <c r="Z335"/>
  <c r="AA338" s="1"/>
  <c r="Z334"/>
  <c r="Z333"/>
  <c r="AA336" s="1"/>
  <c r="Z332"/>
  <c r="Z320"/>
  <c r="Z319"/>
  <c r="Z318"/>
  <c r="Z317"/>
  <c r="Z316"/>
  <c r="Z315"/>
  <c r="Z314"/>
  <c r="Z313"/>
  <c r="Z312"/>
  <c r="Z311"/>
  <c r="Z310"/>
  <c r="Z309"/>
  <c r="Z308"/>
  <c r="Z307"/>
  <c r="Z306"/>
  <c r="Z305"/>
  <c r="Z304"/>
  <c r="Z303"/>
  <c r="Z302"/>
  <c r="Z301"/>
  <c r="Z300"/>
  <c r="Z299"/>
  <c r="Z298"/>
  <c r="Z297"/>
  <c r="Z296"/>
  <c r="Z295"/>
  <c r="Z294"/>
  <c r="Z293"/>
  <c r="Z292"/>
  <c r="AA295" s="1"/>
  <c r="Z291"/>
  <c r="Z290"/>
  <c r="AA293" s="1"/>
  <c r="Z289"/>
  <c r="Z288"/>
  <c r="AA291" s="1"/>
  <c r="Z287"/>
  <c r="Z286"/>
  <c r="AA289" s="1"/>
  <c r="Z285"/>
  <c r="Z284"/>
  <c r="AA287" s="1"/>
  <c r="Z283"/>
  <c r="Z282"/>
  <c r="AA285" s="1"/>
  <c r="Z281"/>
  <c r="Z280"/>
  <c r="AA283" s="1"/>
  <c r="Z279"/>
  <c r="Z278"/>
  <c r="AA281" s="1"/>
  <c r="Z277"/>
  <c r="Z276"/>
  <c r="AA279" s="1"/>
  <c r="Z275"/>
  <c r="Z274"/>
  <c r="AA277" s="1"/>
  <c r="Z273"/>
  <c r="Z272"/>
  <c r="AA275" s="1"/>
  <c r="Z271"/>
  <c r="Z270"/>
  <c r="AA273" s="1"/>
  <c r="Z269"/>
  <c r="Z268"/>
  <c r="AA271" s="1"/>
  <c r="Z267"/>
  <c r="Z266"/>
  <c r="AA269" s="1"/>
  <c r="Z265"/>
  <c r="Z264"/>
  <c r="AA267" s="1"/>
  <c r="Z263"/>
  <c r="Z262"/>
  <c r="AA265" s="1"/>
  <c r="Z261"/>
  <c r="Z260"/>
  <c r="AA263" s="1"/>
  <c r="Z259"/>
  <c r="Z258"/>
  <c r="AA261" s="1"/>
  <c r="Z257"/>
  <c r="Z256"/>
  <c r="AA259" s="1"/>
  <c r="Z255"/>
  <c r="Z254"/>
  <c r="AA257" s="1"/>
  <c r="Z253"/>
  <c r="Z252"/>
  <c r="AA255" s="1"/>
  <c r="Z251"/>
  <c r="Z250"/>
  <c r="AA253" s="1"/>
  <c r="Z249"/>
  <c r="Z248"/>
  <c r="AA251" s="1"/>
  <c r="Z247"/>
  <c r="Z246"/>
  <c r="AA249" s="1"/>
  <c r="Z245"/>
  <c r="Z244"/>
  <c r="AA247" s="1"/>
  <c r="Z243"/>
  <c r="Z242"/>
  <c r="AA245" s="1"/>
  <c r="Z241"/>
  <c r="Z240"/>
  <c r="AA243" s="1"/>
  <c r="Z239"/>
  <c r="Z238"/>
  <c r="AA241" s="1"/>
  <c r="Z237"/>
  <c r="Z236"/>
  <c r="AA239" s="1"/>
  <c r="Z235"/>
  <c r="Z234"/>
  <c r="AA237" s="1"/>
  <c r="Z233"/>
  <c r="Z232"/>
  <c r="AA235" s="1"/>
  <c r="Z231"/>
  <c r="Z230"/>
  <c r="AA233" s="1"/>
  <c r="Z229"/>
  <c r="Z228"/>
  <c r="AA231" s="1"/>
  <c r="Z227"/>
  <c r="Z226"/>
  <c r="AA229" s="1"/>
  <c r="Z225"/>
  <c r="Z213"/>
  <c r="Z212"/>
  <c r="Z211"/>
  <c r="Z210"/>
  <c r="Z209"/>
  <c r="AA212" s="1"/>
  <c r="Z208"/>
  <c r="Z207"/>
  <c r="AA210" s="1"/>
  <c r="Z206"/>
  <c r="Z205"/>
  <c r="AA208" s="1"/>
  <c r="Z204"/>
  <c r="Z203"/>
  <c r="AA206" s="1"/>
  <c r="Z202"/>
  <c r="Z201"/>
  <c r="AA204" s="1"/>
  <c r="Z200"/>
  <c r="Z199"/>
  <c r="AA202" s="1"/>
  <c r="Z198"/>
  <c r="Z197"/>
  <c r="AA200" s="1"/>
  <c r="Z196"/>
  <c r="Z195"/>
  <c r="AA198" s="1"/>
  <c r="Z194"/>
  <c r="Z193"/>
  <c r="AA196" s="1"/>
  <c r="Z192"/>
  <c r="Z191"/>
  <c r="AA194" s="1"/>
  <c r="Z190"/>
  <c r="Z189"/>
  <c r="AA192" s="1"/>
  <c r="Z188"/>
  <c r="Z187"/>
  <c r="Z186"/>
  <c r="Z185"/>
  <c r="AA188" s="1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N3" i="25"/>
  <c r="B263" i="2"/>
  <c r="B263" i="25" s="1"/>
  <c r="C263" i="2"/>
  <c r="C263" i="25" s="1"/>
  <c r="H263" i="2"/>
  <c r="L263" i="25" s="1"/>
  <c r="J263" i="2"/>
  <c r="N263" i="25" s="1"/>
  <c r="B264" i="2"/>
  <c r="B264" i="25" s="1"/>
  <c r="C264" i="2"/>
  <c r="C264" i="25" s="1"/>
  <c r="H264" i="2"/>
  <c r="L264" i="25" s="1"/>
  <c r="J264" i="2"/>
  <c r="N264" i="25" s="1"/>
  <c r="J262" i="2"/>
  <c r="N262" i="25" s="1"/>
  <c r="H262" i="2"/>
  <c r="L262" i="25" s="1"/>
  <c r="C262" i="2"/>
  <c r="C262" i="25" s="1"/>
  <c r="B262" i="2"/>
  <c r="B262" i="25" s="1"/>
  <c r="B261" i="2"/>
  <c r="B261" i="25" s="1"/>
  <c r="B226" i="2"/>
  <c r="B226" i="25" s="1"/>
  <c r="C226" i="2"/>
  <c r="C226" i="25" s="1"/>
  <c r="H226" i="2"/>
  <c r="L226" i="25" s="1"/>
  <c r="J226" i="2"/>
  <c r="N226" i="25" s="1"/>
  <c r="B227" i="2"/>
  <c r="B227" i="25" s="1"/>
  <c r="C227" i="2"/>
  <c r="C227" i="25" s="1"/>
  <c r="H227" i="2"/>
  <c r="L227" i="25" s="1"/>
  <c r="J227" i="2"/>
  <c r="N227" i="25" s="1"/>
  <c r="J225" i="2"/>
  <c r="N225" i="25" s="1"/>
  <c r="H225" i="2"/>
  <c r="L225" i="25" s="1"/>
  <c r="C225" i="2"/>
  <c r="C225" i="25" s="1"/>
  <c r="B225" i="2"/>
  <c r="B225" i="25" s="1"/>
  <c r="B224" i="2"/>
  <c r="B224" i="25" s="1"/>
  <c r="B189" i="2"/>
  <c r="B189" i="25" s="1"/>
  <c r="C189" i="2"/>
  <c r="C189" i="25" s="1"/>
  <c r="H189" i="2"/>
  <c r="L189" i="25" s="1"/>
  <c r="J189" i="2"/>
  <c r="N189" i="25" s="1"/>
  <c r="B190" i="2"/>
  <c r="B190" i="25" s="1"/>
  <c r="C190" i="2"/>
  <c r="C190" i="25" s="1"/>
  <c r="H190" i="2"/>
  <c r="L190" i="25" s="1"/>
  <c r="J190" i="2"/>
  <c r="N190" i="25" s="1"/>
  <c r="J188" i="2"/>
  <c r="N188" i="25" s="1"/>
  <c r="H188" i="2"/>
  <c r="L188" i="25" s="1"/>
  <c r="C188" i="2"/>
  <c r="C188" i="25" s="1"/>
  <c r="B188" i="2"/>
  <c r="B188" i="25" s="1"/>
  <c r="B187" i="2"/>
  <c r="B187" i="25" s="1"/>
  <c r="B152" i="2"/>
  <c r="B152" i="25" s="1"/>
  <c r="C152" i="2"/>
  <c r="C152" i="25" s="1"/>
  <c r="H152" i="2"/>
  <c r="L152" i="25" s="1"/>
  <c r="J152" i="2"/>
  <c r="N152" i="25" s="1"/>
  <c r="B153" i="2"/>
  <c r="B153" i="25" s="1"/>
  <c r="C153" i="2"/>
  <c r="C153" i="25" s="1"/>
  <c r="H153" i="2"/>
  <c r="L153" i="25" s="1"/>
  <c r="J153" i="2"/>
  <c r="N153" i="25" s="1"/>
  <c r="J151" i="2"/>
  <c r="N151" i="25" s="1"/>
  <c r="H151" i="2"/>
  <c r="L151" i="25" s="1"/>
  <c r="C151" i="2"/>
  <c r="C151" i="25" s="1"/>
  <c r="B151" i="2"/>
  <c r="B151" i="25" s="1"/>
  <c r="B150" i="2"/>
  <c r="B150" i="25" s="1"/>
  <c r="B115" i="2"/>
  <c r="B115" i="25" s="1"/>
  <c r="C115" i="2"/>
  <c r="C115" i="25" s="1"/>
  <c r="H115" i="2"/>
  <c r="L115" i="25" s="1"/>
  <c r="J115" i="2"/>
  <c r="N115" i="25" s="1"/>
  <c r="B116" i="2"/>
  <c r="B116" i="25" s="1"/>
  <c r="C116" i="2"/>
  <c r="C116" i="25" s="1"/>
  <c r="H116" i="2"/>
  <c r="L116" i="25" s="1"/>
  <c r="J116" i="2"/>
  <c r="N116" i="25" s="1"/>
  <c r="J114" i="2"/>
  <c r="N114" i="25" s="1"/>
  <c r="H114" i="2"/>
  <c r="L114" i="25" s="1"/>
  <c r="C114" i="2"/>
  <c r="C114" i="25" s="1"/>
  <c r="B114" i="2"/>
  <c r="B114" i="25" s="1"/>
  <c r="B113" i="2"/>
  <c r="B113" i="25" s="1"/>
  <c r="B78" i="2"/>
  <c r="B78" i="25" s="1"/>
  <c r="C78" i="2"/>
  <c r="C78" i="25" s="1"/>
  <c r="H78" i="2"/>
  <c r="L78" i="25" s="1"/>
  <c r="J78" i="2"/>
  <c r="N78" i="25" s="1"/>
  <c r="B79" i="2"/>
  <c r="B79" i="25" s="1"/>
  <c r="C79" i="2"/>
  <c r="C79" i="25" s="1"/>
  <c r="H79" i="2"/>
  <c r="L79" i="25" s="1"/>
  <c r="J79" i="2"/>
  <c r="N79" i="25" s="1"/>
  <c r="C77" i="2"/>
  <c r="C77" i="25" s="1"/>
  <c r="J77" i="2"/>
  <c r="N77" i="25" s="1"/>
  <c r="H77" i="2"/>
  <c r="L77" i="25" s="1"/>
  <c r="B77" i="2"/>
  <c r="B77" i="25" s="1"/>
  <c r="B76" i="2"/>
  <c r="B76" i="25" s="1"/>
  <c r="B41" i="2"/>
  <c r="B41" i="25" s="1"/>
  <c r="C41" i="2"/>
  <c r="C41" i="25" s="1"/>
  <c r="H41" i="2"/>
  <c r="L41" i="25" s="1"/>
  <c r="J41" i="2"/>
  <c r="N41" i="25" s="1"/>
  <c r="B42" i="2"/>
  <c r="B42" i="25" s="1"/>
  <c r="C42" i="2"/>
  <c r="C42" i="25" s="1"/>
  <c r="H42" i="2"/>
  <c r="L42" i="25" s="1"/>
  <c r="J42" i="2"/>
  <c r="N42" i="25" s="1"/>
  <c r="J40" i="2"/>
  <c r="N40" i="25" s="1"/>
  <c r="H40" i="2"/>
  <c r="L40" i="25" s="1"/>
  <c r="C40" i="2"/>
  <c r="C40" i="25" s="1"/>
  <c r="B40" i="2"/>
  <c r="B40" i="25" s="1"/>
  <c r="B39" i="2"/>
  <c r="B39" i="25" s="1"/>
  <c r="J5" i="2"/>
  <c r="N5" i="25" s="1"/>
  <c r="J4" i="2"/>
  <c r="N4" i="25" s="1"/>
  <c r="H4" i="2"/>
  <c r="L4" i="25" s="1"/>
  <c r="H5" i="2"/>
  <c r="L5" i="25" s="1"/>
  <c r="H3" i="2"/>
  <c r="L3" i="25" s="1"/>
  <c r="C4" i="2"/>
  <c r="C4" i="25" s="1"/>
  <c r="C4" i="7" s="1"/>
  <c r="C4" i="21" s="1"/>
  <c r="C5" i="2"/>
  <c r="C5" i="25" s="1"/>
  <c r="C5" i="7" s="1"/>
  <c r="C5" i="21" s="1"/>
  <c r="C3" i="2"/>
  <c r="C3" i="25" s="1"/>
  <c r="C3" i="7" s="1"/>
  <c r="C3" i="21" s="1"/>
  <c r="B4" i="2"/>
  <c r="B4" i="25" s="1"/>
  <c r="B5" i="2"/>
  <c r="B5" i="7" s="1"/>
  <c r="B5" i="21" s="1"/>
  <c r="B3" i="2"/>
  <c r="B3" i="25" s="1"/>
  <c r="B3" i="7" s="1"/>
  <c r="B3" i="21" s="1"/>
  <c r="B2" i="2"/>
  <c r="B4" i="7" l="1"/>
  <c r="B4" i="21" s="1"/>
  <c r="B2" i="25"/>
  <c r="B2" i="7" s="1"/>
  <c r="B2" i="21" s="1"/>
  <c r="B2" i="24" s="1"/>
  <c r="B2" i="27" s="1"/>
  <c r="AA711" i="18"/>
  <c r="AA713"/>
  <c r="AA715"/>
  <c r="AA717"/>
  <c r="AA719"/>
  <c r="AA721"/>
  <c r="AA723"/>
  <c r="AA725"/>
  <c r="AA727"/>
  <c r="AA729"/>
  <c r="AA731"/>
  <c r="AA733"/>
  <c r="AA735"/>
  <c r="AA737"/>
  <c r="AA739"/>
  <c r="AA741"/>
  <c r="AA743"/>
  <c r="AA745"/>
  <c r="AA747"/>
  <c r="AA14"/>
  <c r="AA16"/>
  <c r="AA18"/>
  <c r="AA20"/>
  <c r="AA22"/>
  <c r="AA24"/>
  <c r="AA26"/>
  <c r="AA28"/>
  <c r="AA30"/>
  <c r="AA32"/>
  <c r="AA34"/>
  <c r="AA36"/>
  <c r="AA38"/>
  <c r="AA40"/>
  <c r="AA42"/>
  <c r="AA44"/>
  <c r="AA46"/>
  <c r="AA48"/>
  <c r="AA50"/>
  <c r="AA52"/>
  <c r="AA54"/>
  <c r="AA56"/>
  <c r="AA58"/>
  <c r="AA60"/>
  <c r="AA62"/>
  <c r="AA64"/>
  <c r="AA66"/>
  <c r="AA68"/>
  <c r="AA70"/>
  <c r="AA72"/>
  <c r="AA74"/>
  <c r="AA76"/>
  <c r="AA78"/>
  <c r="AA183"/>
  <c r="AA187"/>
  <c r="AA189"/>
  <c r="AA191"/>
  <c r="AA122"/>
  <c r="AA124"/>
  <c r="AA126"/>
  <c r="AA128"/>
  <c r="AA130"/>
  <c r="AA132"/>
  <c r="AA134"/>
  <c r="AA136"/>
  <c r="AA138"/>
  <c r="AA140"/>
  <c r="AA142"/>
  <c r="AA144"/>
  <c r="AA146"/>
  <c r="AA148"/>
  <c r="AA150"/>
  <c r="AA152"/>
  <c r="AA154"/>
  <c r="AA156"/>
  <c r="AA158"/>
  <c r="AA160"/>
  <c r="AA162"/>
  <c r="AA164"/>
  <c r="AA166"/>
  <c r="AA168"/>
  <c r="AA170"/>
  <c r="AA172"/>
  <c r="AA174"/>
  <c r="AA176"/>
  <c r="AA178"/>
  <c r="AA180"/>
  <c r="AA182"/>
  <c r="AA184"/>
  <c r="AA186"/>
  <c r="AA190"/>
  <c r="AA193"/>
  <c r="AA195"/>
  <c r="AA197"/>
  <c r="AA199"/>
  <c r="AA201"/>
  <c r="AA203"/>
  <c r="AA205"/>
  <c r="AA207"/>
  <c r="AA209"/>
  <c r="AA211"/>
  <c r="AA213"/>
  <c r="AA520"/>
  <c r="AA522"/>
  <c r="AA524"/>
  <c r="AA526"/>
  <c r="AA528"/>
  <c r="AA530"/>
  <c r="AA532"/>
  <c r="AA534"/>
  <c r="AA549"/>
  <c r="AA551"/>
  <c r="AA553"/>
  <c r="AA555"/>
  <c r="AA557"/>
  <c r="AA559"/>
  <c r="AA561"/>
  <c r="AA563"/>
  <c r="AA565"/>
  <c r="AA567"/>
  <c r="AA569"/>
  <c r="AA571"/>
  <c r="AA573"/>
  <c r="AA575"/>
  <c r="AA577"/>
  <c r="AA579"/>
  <c r="AA581"/>
  <c r="AA583"/>
  <c r="AA585"/>
  <c r="AA587"/>
  <c r="AA589"/>
  <c r="AA591"/>
  <c r="AA593"/>
  <c r="AA595"/>
  <c r="AA597"/>
  <c r="AA599"/>
  <c r="AA601"/>
  <c r="AA603"/>
  <c r="AA605"/>
  <c r="AA607"/>
  <c r="AA609"/>
  <c r="AA611"/>
  <c r="AA613"/>
  <c r="AA615"/>
  <c r="AA617"/>
  <c r="AA619"/>
  <c r="AA621"/>
  <c r="AA623"/>
  <c r="AA625"/>
  <c r="AA627"/>
  <c r="AA629"/>
  <c r="AA631"/>
  <c r="AA633"/>
  <c r="AA635"/>
  <c r="AA637"/>
  <c r="AA639"/>
  <c r="AA641"/>
  <c r="AA80"/>
  <c r="AA82"/>
  <c r="AA84"/>
  <c r="AA86"/>
  <c r="AA88"/>
  <c r="AA90"/>
  <c r="AA92"/>
  <c r="AA94"/>
  <c r="AA96"/>
  <c r="AA98"/>
  <c r="AA100"/>
  <c r="AA102"/>
  <c r="AA104"/>
  <c r="AA69"/>
  <c r="AA71"/>
  <c r="AA73"/>
  <c r="AA75"/>
  <c r="AA77"/>
  <c r="AA79"/>
  <c r="AA83"/>
  <c r="AA85"/>
  <c r="AA87"/>
  <c r="AA89"/>
  <c r="AA91"/>
  <c r="AA93"/>
  <c r="AA95"/>
  <c r="AA97"/>
  <c r="AA99"/>
  <c r="AA101"/>
  <c r="AA103"/>
  <c r="AA105"/>
  <c r="AA297"/>
  <c r="AA299"/>
  <c r="AA301"/>
  <c r="AA303"/>
  <c r="AA305"/>
  <c r="AA307"/>
  <c r="AA309"/>
  <c r="AA311"/>
  <c r="AA313"/>
  <c r="AA315"/>
  <c r="AA317"/>
  <c r="AA319"/>
  <c r="AA656"/>
  <c r="AA658"/>
  <c r="AA660"/>
  <c r="AA662"/>
  <c r="AA664"/>
  <c r="AA666"/>
  <c r="AA668"/>
  <c r="AA670"/>
  <c r="AA672"/>
  <c r="AA674"/>
  <c r="AA676"/>
  <c r="AA678"/>
  <c r="AA680"/>
  <c r="AA682"/>
  <c r="AA684"/>
  <c r="AA686"/>
  <c r="AA688"/>
  <c r="AA690"/>
  <c r="AA692"/>
  <c r="AA694"/>
  <c r="AA696"/>
  <c r="AA698"/>
  <c r="AA700"/>
  <c r="AA702"/>
  <c r="AA704"/>
  <c r="AA706"/>
  <c r="AA708"/>
  <c r="AA710"/>
  <c r="AA712"/>
  <c r="AA714"/>
  <c r="AA716"/>
  <c r="AA718"/>
  <c r="AA720"/>
  <c r="AA722"/>
  <c r="AA724"/>
  <c r="AA726"/>
  <c r="AA728"/>
  <c r="AA730"/>
  <c r="AA732"/>
  <c r="AA734"/>
  <c r="AA736"/>
  <c r="AA738"/>
  <c r="AA740"/>
  <c r="AA742"/>
  <c r="AA744"/>
  <c r="AA746"/>
  <c r="AA748"/>
  <c r="AA550"/>
  <c r="AA552"/>
  <c r="AA554"/>
  <c r="AA556"/>
  <c r="AA558"/>
  <c r="AA560"/>
  <c r="AA562"/>
  <c r="AA564"/>
  <c r="AA566"/>
  <c r="AA568"/>
  <c r="AA570"/>
  <c r="AA572"/>
  <c r="AA574"/>
  <c r="AA576"/>
  <c r="AA578"/>
  <c r="AA580"/>
  <c r="AA582"/>
  <c r="AA584"/>
  <c r="AA586"/>
  <c r="AA588"/>
  <c r="AA590"/>
  <c r="AA592"/>
  <c r="AA594"/>
  <c r="AA596"/>
  <c r="AA598"/>
  <c r="AA600"/>
  <c r="AA602"/>
  <c r="AA604"/>
  <c r="AA606"/>
  <c r="AA608"/>
  <c r="AA610"/>
  <c r="AA612"/>
  <c r="AA614"/>
  <c r="AA616"/>
  <c r="AA618"/>
  <c r="AA620"/>
  <c r="AA622"/>
  <c r="AA624"/>
  <c r="AA626"/>
  <c r="AA628"/>
  <c r="AA630"/>
  <c r="AA632"/>
  <c r="AA634"/>
  <c r="AA636"/>
  <c r="AA638"/>
  <c r="AA640"/>
  <c r="AA442"/>
  <c r="AA444"/>
  <c r="AA446"/>
  <c r="AA448"/>
  <c r="AA450"/>
  <c r="AA452"/>
  <c r="AA454"/>
  <c r="AA456"/>
  <c r="AA458"/>
  <c r="AA460"/>
  <c r="AA462"/>
  <c r="AA464"/>
  <c r="AA466"/>
  <c r="AA468"/>
  <c r="AA470"/>
  <c r="AA472"/>
  <c r="AA474"/>
  <c r="AA476"/>
  <c r="AA478"/>
  <c r="AA480"/>
  <c r="AA482"/>
  <c r="AA484"/>
  <c r="AA486"/>
  <c r="AA488"/>
  <c r="AA490"/>
  <c r="AA492"/>
  <c r="AA494"/>
  <c r="AA496"/>
  <c r="AA498"/>
  <c r="AA500"/>
  <c r="AA502"/>
  <c r="AA504"/>
  <c r="AA506"/>
  <c r="AA508"/>
  <c r="AA510"/>
  <c r="AA512"/>
  <c r="AA514"/>
  <c r="AA516"/>
  <c r="AA518"/>
  <c r="AA411"/>
  <c r="AA413"/>
  <c r="AA415"/>
  <c r="AA417"/>
  <c r="AA419"/>
  <c r="AA421"/>
  <c r="AA423"/>
  <c r="AA425"/>
  <c r="AA427"/>
  <c r="AA335"/>
  <c r="AA337"/>
  <c r="AA339"/>
  <c r="AA341"/>
  <c r="AA343"/>
  <c r="AA345"/>
  <c r="AA347"/>
  <c r="AA349"/>
  <c r="AA351"/>
  <c r="AA353"/>
  <c r="AA355"/>
  <c r="AA357"/>
  <c r="AA359"/>
  <c r="AA361"/>
  <c r="AA363"/>
  <c r="AA365"/>
  <c r="AA367"/>
  <c r="AA369"/>
  <c r="AA371"/>
  <c r="AA373"/>
  <c r="AA375"/>
  <c r="AA377"/>
  <c r="AA379"/>
  <c r="AA381"/>
  <c r="AA383"/>
  <c r="AA385"/>
  <c r="AA387"/>
  <c r="AA389"/>
  <c r="AA391"/>
  <c r="AA393"/>
  <c r="AA395"/>
  <c r="AA397"/>
  <c r="AA399"/>
  <c r="AA401"/>
  <c r="AA403"/>
  <c r="AA405"/>
  <c r="AA407"/>
  <c r="AA409"/>
  <c r="AA228"/>
  <c r="AA230"/>
  <c r="AA232"/>
  <c r="AA234"/>
  <c r="AA236"/>
  <c r="AA238"/>
  <c r="AA240"/>
  <c r="AA242"/>
  <c r="AA244"/>
  <c r="AA246"/>
  <c r="AA248"/>
  <c r="AA250"/>
  <c r="AA252"/>
  <c r="AA254"/>
  <c r="AA256"/>
  <c r="AA258"/>
  <c r="AA260"/>
  <c r="AA262"/>
  <c r="AA264"/>
  <c r="AA266"/>
  <c r="AA268"/>
  <c r="AA270"/>
  <c r="AA272"/>
  <c r="AA274"/>
  <c r="AA276"/>
  <c r="AA278"/>
  <c r="AA280"/>
  <c r="AA282"/>
  <c r="AA284"/>
  <c r="AA286"/>
  <c r="AA288"/>
  <c r="AA290"/>
  <c r="AA292"/>
  <c r="AA294"/>
  <c r="AA296"/>
  <c r="AA298"/>
  <c r="AA300"/>
  <c r="AA302"/>
  <c r="AA304"/>
  <c r="AA306"/>
  <c r="AA308"/>
  <c r="AA310"/>
  <c r="AA312"/>
  <c r="AA314"/>
  <c r="AA316"/>
  <c r="AA318"/>
  <c r="AA320"/>
  <c r="AA121"/>
  <c r="AA123"/>
  <c r="AA125"/>
  <c r="AA127"/>
  <c r="AA129"/>
  <c r="AA131"/>
  <c r="AA133"/>
  <c r="AA135"/>
  <c r="AA137"/>
  <c r="AA139"/>
  <c r="AA141"/>
  <c r="AA143"/>
  <c r="AA145"/>
  <c r="AA147"/>
  <c r="AA149"/>
  <c r="AA151"/>
  <c r="AA153"/>
  <c r="AA155"/>
  <c r="AA157"/>
  <c r="AA159"/>
  <c r="AA161"/>
  <c r="AA163"/>
  <c r="AA165"/>
  <c r="AA167"/>
  <c r="AA169"/>
  <c r="AA171"/>
  <c r="AA173"/>
  <c r="AA175"/>
  <c r="AA177"/>
  <c r="AA179"/>
  <c r="AA181"/>
  <c r="AA185"/>
  <c r="AA15"/>
  <c r="AA17"/>
  <c r="AA19"/>
  <c r="AA21"/>
  <c r="AA23"/>
  <c r="AA25"/>
  <c r="AA27"/>
  <c r="AA29"/>
  <c r="AA31"/>
  <c r="AA33"/>
  <c r="AA35"/>
  <c r="AA37"/>
  <c r="AA39"/>
  <c r="AA41"/>
  <c r="AA43"/>
  <c r="AA45"/>
  <c r="AA47"/>
  <c r="AA49"/>
  <c r="AA51"/>
  <c r="AA53"/>
  <c r="AA55"/>
  <c r="AA57"/>
  <c r="AA59"/>
  <c r="AA61"/>
  <c r="AA63"/>
  <c r="AA65"/>
  <c r="AA67"/>
  <c r="AA81"/>
  <c r="AA106"/>
  <c r="B5" i="24"/>
  <c r="B5" i="27" s="1"/>
  <c r="C3" i="24"/>
  <c r="C3" i="27" s="1"/>
  <c r="C4" i="24"/>
  <c r="C4" i="27" s="1"/>
  <c r="B3" i="24"/>
  <c r="B3" i="27" s="1"/>
  <c r="B4" i="24"/>
  <c r="B4" i="27" s="1"/>
  <c r="C5" i="24"/>
  <c r="C5" i="27" s="1"/>
  <c r="AM748" i="18"/>
  <c r="AL748"/>
  <c r="AK748"/>
  <c r="AJ748"/>
  <c r="AI748"/>
  <c r="AH748"/>
  <c r="AG748"/>
  <c r="AF748"/>
  <c r="AE748"/>
  <c r="AD748"/>
  <c r="AM747"/>
  <c r="AL747"/>
  <c r="AK747"/>
  <c r="AJ747"/>
  <c r="AI747"/>
  <c r="AH747"/>
  <c r="AG747"/>
  <c r="AF747"/>
  <c r="AE747"/>
  <c r="AD747"/>
  <c r="AM746"/>
  <c r="AL746"/>
  <c r="AK746"/>
  <c r="AJ746"/>
  <c r="AI746"/>
  <c r="AH746"/>
  <c r="AG746"/>
  <c r="AF746"/>
  <c r="AE746"/>
  <c r="AD746"/>
  <c r="AM745"/>
  <c r="AL745"/>
  <c r="AK745"/>
  <c r="AJ745"/>
  <c r="AI745"/>
  <c r="AH745"/>
  <c r="AG745"/>
  <c r="AF745"/>
  <c r="CI676" s="1"/>
  <c r="AE745"/>
  <c r="AD745"/>
  <c r="AM744"/>
  <c r="AL744"/>
  <c r="AK744"/>
  <c r="AJ744"/>
  <c r="AI744"/>
  <c r="AH744"/>
  <c r="AG744"/>
  <c r="AF744"/>
  <c r="AE744"/>
  <c r="AD744"/>
  <c r="AM743"/>
  <c r="AL743"/>
  <c r="AK743"/>
  <c r="AJ743"/>
  <c r="AI743"/>
  <c r="AH743"/>
  <c r="AG743"/>
  <c r="AF743"/>
  <c r="AE743"/>
  <c r="AD743"/>
  <c r="AM742"/>
  <c r="AL742"/>
  <c r="AK742"/>
  <c r="AJ742"/>
  <c r="AI742"/>
  <c r="AH742"/>
  <c r="AG742"/>
  <c r="AF742"/>
  <c r="AE742"/>
  <c r="AD742"/>
  <c r="AM741"/>
  <c r="AL741"/>
  <c r="CA675" s="1"/>
  <c r="K291" i="2" s="1"/>
  <c r="AK741" i="18"/>
  <c r="AJ741"/>
  <c r="AI741"/>
  <c r="AH741"/>
  <c r="BW675" s="1"/>
  <c r="G291" i="2" s="1"/>
  <c r="AG741" i="18"/>
  <c r="AF741"/>
  <c r="BU675" s="1"/>
  <c r="E291" i="2" s="1"/>
  <c r="AE741" i="18"/>
  <c r="AD741"/>
  <c r="CH675" s="1"/>
  <c r="BS675" s="1"/>
  <c r="AM740"/>
  <c r="AL740"/>
  <c r="AK740"/>
  <c r="AJ740"/>
  <c r="AI740"/>
  <c r="AH740"/>
  <c r="AG740"/>
  <c r="AF740"/>
  <c r="AE740"/>
  <c r="AD740"/>
  <c r="AM739"/>
  <c r="AL739"/>
  <c r="AK739"/>
  <c r="AJ739"/>
  <c r="AI739"/>
  <c r="AH739"/>
  <c r="AG739"/>
  <c r="AF739"/>
  <c r="AE739"/>
  <c r="AD739"/>
  <c r="AM738"/>
  <c r="AL738"/>
  <c r="AK738"/>
  <c r="AJ738"/>
  <c r="AI738"/>
  <c r="AH738"/>
  <c r="AG738"/>
  <c r="AF738"/>
  <c r="AE738"/>
  <c r="AD738"/>
  <c r="AM737"/>
  <c r="AL737"/>
  <c r="AK737"/>
  <c r="AJ737"/>
  <c r="AI737"/>
  <c r="AH737"/>
  <c r="AG737"/>
  <c r="AF737"/>
  <c r="CI674" s="1"/>
  <c r="AE737"/>
  <c r="AD737"/>
  <c r="AM736"/>
  <c r="AL736"/>
  <c r="AK736"/>
  <c r="AJ736"/>
  <c r="AI736"/>
  <c r="AH736"/>
  <c r="AG736"/>
  <c r="AF736"/>
  <c r="AE736"/>
  <c r="AD736"/>
  <c r="AM735"/>
  <c r="AL735"/>
  <c r="AK735"/>
  <c r="AJ735"/>
  <c r="AI735"/>
  <c r="AH735"/>
  <c r="AG735"/>
  <c r="AF735"/>
  <c r="AE735"/>
  <c r="AD735"/>
  <c r="AM734"/>
  <c r="AL734"/>
  <c r="AK734"/>
  <c r="AJ734"/>
  <c r="AI734"/>
  <c r="AH734"/>
  <c r="AG734"/>
  <c r="AF734"/>
  <c r="AE734"/>
  <c r="AD734"/>
  <c r="AM733"/>
  <c r="AL733"/>
  <c r="AK733"/>
  <c r="AJ733"/>
  <c r="BY673" s="1"/>
  <c r="I289" i="2" s="1"/>
  <c r="AI733" i="18"/>
  <c r="AH733"/>
  <c r="BW673" s="1"/>
  <c r="G289" i="2" s="1"/>
  <c r="AG733" i="18"/>
  <c r="AF733"/>
  <c r="BU673" s="1"/>
  <c r="E289" i="2" s="1"/>
  <c r="AE733" i="18"/>
  <c r="AD733"/>
  <c r="CH673" s="1"/>
  <c r="BS673" s="1"/>
  <c r="AM732"/>
  <c r="AL732"/>
  <c r="AK732"/>
  <c r="AJ732"/>
  <c r="AI732"/>
  <c r="AH732"/>
  <c r="AG732"/>
  <c r="AF732"/>
  <c r="AE732"/>
  <c r="AD732"/>
  <c r="AM731"/>
  <c r="AL731"/>
  <c r="AK731"/>
  <c r="AJ731"/>
  <c r="AI731"/>
  <c r="AH731"/>
  <c r="AG731"/>
  <c r="AF731"/>
  <c r="AE731"/>
  <c r="AD731"/>
  <c r="AM730"/>
  <c r="AL730"/>
  <c r="AK730"/>
  <c r="AJ730"/>
  <c r="AI730"/>
  <c r="AH730"/>
  <c r="AG730"/>
  <c r="AF730"/>
  <c r="AE730"/>
  <c r="AD730"/>
  <c r="AM729"/>
  <c r="AL729"/>
  <c r="AK729"/>
  <c r="AJ729"/>
  <c r="AI729"/>
  <c r="AH729"/>
  <c r="AG729"/>
  <c r="AF729"/>
  <c r="CI672" s="1"/>
  <c r="AE729"/>
  <c r="AD729"/>
  <c r="AM728"/>
  <c r="AL728"/>
  <c r="AK728"/>
  <c r="AJ728"/>
  <c r="AI728"/>
  <c r="AH728"/>
  <c r="AG728"/>
  <c r="AF728"/>
  <c r="AE728"/>
  <c r="AD728"/>
  <c r="AM727"/>
  <c r="AL727"/>
  <c r="AK727"/>
  <c r="AJ727"/>
  <c r="AI727"/>
  <c r="AH727"/>
  <c r="AG727"/>
  <c r="AF727"/>
  <c r="AE727"/>
  <c r="AD727"/>
  <c r="AM726"/>
  <c r="AL726"/>
  <c r="AK726"/>
  <c r="AJ726"/>
  <c r="AI726"/>
  <c r="AH726"/>
  <c r="AG726"/>
  <c r="AF726"/>
  <c r="AE726"/>
  <c r="AD726"/>
  <c r="AM725"/>
  <c r="AL725"/>
  <c r="CA671" s="1"/>
  <c r="K287" i="2" s="1"/>
  <c r="AK725" i="18"/>
  <c r="AJ725"/>
  <c r="AI725"/>
  <c r="AH725"/>
  <c r="BW671" s="1"/>
  <c r="G287" i="2" s="1"/>
  <c r="AG725" i="18"/>
  <c r="AF725"/>
  <c r="BU671" s="1"/>
  <c r="E287" i="2" s="1"/>
  <c r="AE725" i="18"/>
  <c r="AD725"/>
  <c r="CH671" s="1"/>
  <c r="BS671" s="1"/>
  <c r="AM724"/>
  <c r="AL724"/>
  <c r="AK724"/>
  <c r="AJ724"/>
  <c r="AI724"/>
  <c r="AH724"/>
  <c r="AG724"/>
  <c r="AF724"/>
  <c r="AE724"/>
  <c r="AD724"/>
  <c r="AM723"/>
  <c r="AL723"/>
  <c r="AK723"/>
  <c r="AJ723"/>
  <c r="AI723"/>
  <c r="AH723"/>
  <c r="AG723"/>
  <c r="AF723"/>
  <c r="AE723"/>
  <c r="AD723"/>
  <c r="AM722"/>
  <c r="AL722"/>
  <c r="AK722"/>
  <c r="AJ722"/>
  <c r="AI722"/>
  <c r="AH722"/>
  <c r="AG722"/>
  <c r="AF722"/>
  <c r="AE722"/>
  <c r="AD722"/>
  <c r="AM721"/>
  <c r="AL721"/>
  <c r="AK721"/>
  <c r="AJ721"/>
  <c r="AI721"/>
  <c r="AH721"/>
  <c r="AG721"/>
  <c r="AF721"/>
  <c r="CI670" s="1"/>
  <c r="AE721"/>
  <c r="AD721"/>
  <c r="AM720"/>
  <c r="AL720"/>
  <c r="AK720"/>
  <c r="AJ720"/>
  <c r="AI720"/>
  <c r="AH720"/>
  <c r="AG720"/>
  <c r="AF720"/>
  <c r="AE720"/>
  <c r="AD720"/>
  <c r="AM719"/>
  <c r="AL719"/>
  <c r="AK719"/>
  <c r="AJ719"/>
  <c r="AI719"/>
  <c r="AH719"/>
  <c r="AG719"/>
  <c r="AF719"/>
  <c r="AE719"/>
  <c r="AD719"/>
  <c r="AM718"/>
  <c r="AL718"/>
  <c r="AK718"/>
  <c r="AJ718"/>
  <c r="AI718"/>
  <c r="AH718"/>
  <c r="AG718"/>
  <c r="AF718"/>
  <c r="AE718"/>
  <c r="AD718"/>
  <c r="AM717"/>
  <c r="AL717"/>
  <c r="CA669" s="1"/>
  <c r="K285" i="2" s="1"/>
  <c r="AK717" i="18"/>
  <c r="AJ717"/>
  <c r="AI717"/>
  <c r="AH717"/>
  <c r="BW669" s="1"/>
  <c r="G285" i="2" s="1"/>
  <c r="AG717" i="18"/>
  <c r="AF717"/>
  <c r="AE717"/>
  <c r="AD717"/>
  <c r="AM716"/>
  <c r="AL716"/>
  <c r="AK716"/>
  <c r="AJ716"/>
  <c r="AI716"/>
  <c r="AH716"/>
  <c r="AG716"/>
  <c r="AF716"/>
  <c r="AE716"/>
  <c r="AD716"/>
  <c r="AM715"/>
  <c r="AL715"/>
  <c r="AK715"/>
  <c r="AJ715"/>
  <c r="AI715"/>
  <c r="AH715"/>
  <c r="AG715"/>
  <c r="AF715"/>
  <c r="AE715"/>
  <c r="AD715"/>
  <c r="AM714"/>
  <c r="AL714"/>
  <c r="AK714"/>
  <c r="AJ714"/>
  <c r="AI714"/>
  <c r="AH714"/>
  <c r="AG714"/>
  <c r="AF714"/>
  <c r="AE714"/>
  <c r="AD714"/>
  <c r="AM713"/>
  <c r="AL713"/>
  <c r="AK713"/>
  <c r="AJ713"/>
  <c r="AI713"/>
  <c r="AH713"/>
  <c r="AG713"/>
  <c r="AF713"/>
  <c r="CI668" s="1"/>
  <c r="AE713"/>
  <c r="AD713"/>
  <c r="AM712"/>
  <c r="AL712"/>
  <c r="AK712"/>
  <c r="AJ712"/>
  <c r="AI712"/>
  <c r="AH712"/>
  <c r="AG712"/>
  <c r="AF712"/>
  <c r="AE712"/>
  <c r="AD712"/>
  <c r="AM711"/>
  <c r="AL711"/>
  <c r="AK711"/>
  <c r="AJ711"/>
  <c r="AI711"/>
  <c r="AH711"/>
  <c r="AG711"/>
  <c r="AF711"/>
  <c r="AE711"/>
  <c r="AD711"/>
  <c r="AM710"/>
  <c r="AL710"/>
  <c r="AK710"/>
  <c r="AJ710"/>
  <c r="AI710"/>
  <c r="AH710"/>
  <c r="AG710"/>
  <c r="AF710"/>
  <c r="AE710"/>
  <c r="AD710"/>
  <c r="AM709"/>
  <c r="AL709"/>
  <c r="CA667" s="1"/>
  <c r="K283" i="2" s="1"/>
  <c r="AK709" i="18"/>
  <c r="AJ709"/>
  <c r="AI709"/>
  <c r="AH709"/>
  <c r="AG709"/>
  <c r="AF709"/>
  <c r="AE709"/>
  <c r="AD709"/>
  <c r="AM708"/>
  <c r="AL708"/>
  <c r="AK708"/>
  <c r="AJ708"/>
  <c r="AI708"/>
  <c r="AH708"/>
  <c r="AG708"/>
  <c r="AF708"/>
  <c r="AE708"/>
  <c r="AD708"/>
  <c r="AM707"/>
  <c r="AL707"/>
  <c r="AK707"/>
  <c r="AJ707"/>
  <c r="AI707"/>
  <c r="AH707"/>
  <c r="AG707"/>
  <c r="AF707"/>
  <c r="AE707"/>
  <c r="AD707"/>
  <c r="AM706"/>
  <c r="AL706"/>
  <c r="AK706"/>
  <c r="AJ706"/>
  <c r="AI706"/>
  <c r="AH706"/>
  <c r="AG706"/>
  <c r="AF706"/>
  <c r="AE706"/>
  <c r="AD706"/>
  <c r="AM705"/>
  <c r="AL705"/>
  <c r="AK705"/>
  <c r="AJ705"/>
  <c r="AI705"/>
  <c r="AH705"/>
  <c r="AG705"/>
  <c r="AF705"/>
  <c r="AE705"/>
  <c r="AD705"/>
  <c r="AM704"/>
  <c r="AL704"/>
  <c r="AK704"/>
  <c r="AJ704"/>
  <c r="AI704"/>
  <c r="AH704"/>
  <c r="AG704"/>
  <c r="AF704"/>
  <c r="AE704"/>
  <c r="AD704"/>
  <c r="AM703"/>
  <c r="AL703"/>
  <c r="AK703"/>
  <c r="AJ703"/>
  <c r="AI703"/>
  <c r="AH703"/>
  <c r="AG703"/>
  <c r="AF703"/>
  <c r="AE703"/>
  <c r="AD703"/>
  <c r="AM702"/>
  <c r="AL702"/>
  <c r="AK702"/>
  <c r="AJ702"/>
  <c r="AI702"/>
  <c r="AH702"/>
  <c r="AG702"/>
  <c r="AF702"/>
  <c r="AE702"/>
  <c r="AD702"/>
  <c r="AM701"/>
  <c r="AL701"/>
  <c r="AK701"/>
  <c r="AJ701"/>
  <c r="AI701"/>
  <c r="AH701"/>
  <c r="BW665" s="1"/>
  <c r="G281" i="2" s="1"/>
  <c r="AG701" i="18"/>
  <c r="AF701"/>
  <c r="AE701"/>
  <c r="AD701"/>
  <c r="AM700"/>
  <c r="AL700"/>
  <c r="AK700"/>
  <c r="AJ700"/>
  <c r="AI700"/>
  <c r="AH700"/>
  <c r="AG700"/>
  <c r="AF700"/>
  <c r="AE700"/>
  <c r="AD700"/>
  <c r="AM699"/>
  <c r="AL699"/>
  <c r="AK699"/>
  <c r="AJ699"/>
  <c r="AI699"/>
  <c r="AH699"/>
  <c r="AG699"/>
  <c r="AF699"/>
  <c r="AE699"/>
  <c r="AD699"/>
  <c r="AM698"/>
  <c r="AL698"/>
  <c r="AK698"/>
  <c r="AJ698"/>
  <c r="AI698"/>
  <c r="AH698"/>
  <c r="AG698"/>
  <c r="AF698"/>
  <c r="AE698"/>
  <c r="AD698"/>
  <c r="AM697"/>
  <c r="AL697"/>
  <c r="AK697"/>
  <c r="AJ697"/>
  <c r="AI697"/>
  <c r="AH697"/>
  <c r="AG697"/>
  <c r="AF697"/>
  <c r="CI664" s="1"/>
  <c r="AE697"/>
  <c r="AD697"/>
  <c r="AM696"/>
  <c r="AL696"/>
  <c r="AK696"/>
  <c r="AJ696"/>
  <c r="AI696"/>
  <c r="AH696"/>
  <c r="AG696"/>
  <c r="AF696"/>
  <c r="AE696"/>
  <c r="AD696"/>
  <c r="AM695"/>
  <c r="AL695"/>
  <c r="AK695"/>
  <c r="AJ695"/>
  <c r="AI695"/>
  <c r="AH695"/>
  <c r="AG695"/>
  <c r="AF695"/>
  <c r="AE695"/>
  <c r="AD695"/>
  <c r="AM694"/>
  <c r="AL694"/>
  <c r="AK694"/>
  <c r="AJ694"/>
  <c r="AI694"/>
  <c r="AH694"/>
  <c r="AG694"/>
  <c r="AF694"/>
  <c r="AE694"/>
  <c r="AD694"/>
  <c r="AM693"/>
  <c r="AL693"/>
  <c r="CA663" s="1"/>
  <c r="K279" i="2" s="1"/>
  <c r="AK693" i="18"/>
  <c r="AJ693"/>
  <c r="AI693"/>
  <c r="AH693"/>
  <c r="BW663" s="1"/>
  <c r="G279" i="2" s="1"/>
  <c r="AG693" i="18"/>
  <c r="AF693"/>
  <c r="AE693"/>
  <c r="AD693"/>
  <c r="AM692"/>
  <c r="AL692"/>
  <c r="AK692"/>
  <c r="AJ692"/>
  <c r="AI692"/>
  <c r="AH692"/>
  <c r="AG692"/>
  <c r="AF692"/>
  <c r="AE692"/>
  <c r="AD692"/>
  <c r="AM691"/>
  <c r="AL691"/>
  <c r="AK691"/>
  <c r="AJ691"/>
  <c r="AI691"/>
  <c r="AH691"/>
  <c r="AG691"/>
  <c r="AF691"/>
  <c r="AE691"/>
  <c r="AD691"/>
  <c r="AM690"/>
  <c r="AL690"/>
  <c r="AK690"/>
  <c r="AJ690"/>
  <c r="AI690"/>
  <c r="AH690"/>
  <c r="AG690"/>
  <c r="AF690"/>
  <c r="AE690"/>
  <c r="AD690"/>
  <c r="AM689"/>
  <c r="AL689"/>
  <c r="AK689"/>
  <c r="AJ689"/>
  <c r="AI689"/>
  <c r="AH689"/>
  <c r="AG689"/>
  <c r="AF689"/>
  <c r="CI662" s="1"/>
  <c r="AE689"/>
  <c r="AD689"/>
  <c r="AM688"/>
  <c r="AL688"/>
  <c r="AK688"/>
  <c r="AJ688"/>
  <c r="AI688"/>
  <c r="AH688"/>
  <c r="AG688"/>
  <c r="AF688"/>
  <c r="AE688"/>
  <c r="AD688"/>
  <c r="AM687"/>
  <c r="AL687"/>
  <c r="AK687"/>
  <c r="AJ687"/>
  <c r="AI687"/>
  <c r="AH687"/>
  <c r="AG687"/>
  <c r="AF687"/>
  <c r="AE687"/>
  <c r="AD687"/>
  <c r="AM686"/>
  <c r="AL686"/>
  <c r="AK686"/>
  <c r="AJ686"/>
  <c r="AI686"/>
  <c r="AH686"/>
  <c r="AG686"/>
  <c r="AF686"/>
  <c r="AE686"/>
  <c r="AD686"/>
  <c r="AM685"/>
  <c r="AL685"/>
  <c r="CA661" s="1"/>
  <c r="K277" i="2" s="1"/>
  <c r="AK685" i="18"/>
  <c r="AJ685"/>
  <c r="AI685"/>
  <c r="AH685"/>
  <c r="BW661" s="1"/>
  <c r="G277" i="2" s="1"/>
  <c r="AG685" i="18"/>
  <c r="AF685"/>
  <c r="AE685"/>
  <c r="AD685"/>
  <c r="AM684"/>
  <c r="AL684"/>
  <c r="AK684"/>
  <c r="AJ684"/>
  <c r="AI684"/>
  <c r="AH684"/>
  <c r="AG684"/>
  <c r="AF684"/>
  <c r="AE684"/>
  <c r="AD684"/>
  <c r="AM683"/>
  <c r="AL683"/>
  <c r="AK683"/>
  <c r="AJ683"/>
  <c r="AI683"/>
  <c r="AH683"/>
  <c r="AG683"/>
  <c r="AF683"/>
  <c r="AE683"/>
  <c r="AD683"/>
  <c r="AM682"/>
  <c r="AL682"/>
  <c r="AK682"/>
  <c r="AJ682"/>
  <c r="AI682"/>
  <c r="AH682"/>
  <c r="AG682"/>
  <c r="AF682"/>
  <c r="AE682"/>
  <c r="AD682"/>
  <c r="AM681"/>
  <c r="AL681"/>
  <c r="AK681"/>
  <c r="AJ681"/>
  <c r="AI681"/>
  <c r="AH681"/>
  <c r="AG681"/>
  <c r="AF681"/>
  <c r="CI660" s="1"/>
  <c r="AE681"/>
  <c r="AD681"/>
  <c r="AM680"/>
  <c r="AL680"/>
  <c r="AK680"/>
  <c r="AJ680"/>
  <c r="AI680"/>
  <c r="AH680"/>
  <c r="AG680"/>
  <c r="AF680"/>
  <c r="AE680"/>
  <c r="AD680"/>
  <c r="AM679"/>
  <c r="AL679"/>
  <c r="AK679"/>
  <c r="AJ679"/>
  <c r="AI679"/>
  <c r="AH679"/>
  <c r="AG679"/>
  <c r="AF679"/>
  <c r="AE679"/>
  <c r="AD679"/>
  <c r="AM678"/>
  <c r="AL678"/>
  <c r="AK678"/>
  <c r="AJ678"/>
  <c r="AI678"/>
  <c r="AH678"/>
  <c r="AG678"/>
  <c r="AF678"/>
  <c r="AE678"/>
  <c r="AD678"/>
  <c r="AM677"/>
  <c r="AL677"/>
  <c r="CA659" s="1"/>
  <c r="K275" i="2" s="1"/>
  <c r="AK677" i="18"/>
  <c r="AJ677"/>
  <c r="AI677"/>
  <c r="AH677"/>
  <c r="AG677"/>
  <c r="AF677"/>
  <c r="AE677"/>
  <c r="AD677"/>
  <c r="CB676"/>
  <c r="L292" i="2" s="1"/>
  <c r="BZ676" i="18"/>
  <c r="J292" i="2" s="1"/>
  <c r="BX676" i="18"/>
  <c r="H292" i="2" s="1"/>
  <c r="BV676" i="18"/>
  <c r="BT676"/>
  <c r="BM676"/>
  <c r="BL676"/>
  <c r="BK676"/>
  <c r="BJ676"/>
  <c r="BI676"/>
  <c r="BH676"/>
  <c r="BG676"/>
  <c r="BF676"/>
  <c r="BE676"/>
  <c r="BD676"/>
  <c r="BC676"/>
  <c r="BB676"/>
  <c r="BA676"/>
  <c r="AZ676"/>
  <c r="AY676"/>
  <c r="AX676"/>
  <c r="AW676"/>
  <c r="AV676"/>
  <c r="AU676"/>
  <c r="AT676"/>
  <c r="AS676"/>
  <c r="AR676"/>
  <c r="AQ676"/>
  <c r="AM676"/>
  <c r="AL676"/>
  <c r="AK676"/>
  <c r="AJ676"/>
  <c r="AI676"/>
  <c r="AH676"/>
  <c r="AG676"/>
  <c r="AF676"/>
  <c r="AE676"/>
  <c r="AD676"/>
  <c r="BY675"/>
  <c r="I291" i="2" s="1"/>
  <c r="BM675" i="18"/>
  <c r="BL675"/>
  <c r="BK675"/>
  <c r="BJ675"/>
  <c r="BI675"/>
  <c r="BH675"/>
  <c r="BG675"/>
  <c r="BF675"/>
  <c r="BE675"/>
  <c r="BD675"/>
  <c r="BC675"/>
  <c r="BB675"/>
  <c r="BA675"/>
  <c r="AZ675"/>
  <c r="AY675"/>
  <c r="AX675"/>
  <c r="AW675"/>
  <c r="AV675"/>
  <c r="AU675"/>
  <c r="AT675"/>
  <c r="AS675"/>
  <c r="AR675"/>
  <c r="AQ675"/>
  <c r="AM675"/>
  <c r="AL675"/>
  <c r="AK675"/>
  <c r="AJ675"/>
  <c r="AI675"/>
  <c r="AH675"/>
  <c r="AG675"/>
  <c r="AF675"/>
  <c r="AE675"/>
  <c r="AD675"/>
  <c r="CB674"/>
  <c r="L290" i="2" s="1"/>
  <c r="BZ674" i="18"/>
  <c r="J290" i="2" s="1"/>
  <c r="BX674" i="18"/>
  <c r="H290" i="2" s="1"/>
  <c r="BV674" i="18"/>
  <c r="BT674"/>
  <c r="BM674"/>
  <c r="BL674"/>
  <c r="BK674"/>
  <c r="BJ674"/>
  <c r="BI674"/>
  <c r="BH674"/>
  <c r="BG674"/>
  <c r="BF674"/>
  <c r="BE674"/>
  <c r="BD674"/>
  <c r="BC674"/>
  <c r="BB674"/>
  <c r="BA674"/>
  <c r="AZ674"/>
  <c r="AY674"/>
  <c r="AX674"/>
  <c r="AW674"/>
  <c r="AV674"/>
  <c r="AU674"/>
  <c r="AT674"/>
  <c r="AS674"/>
  <c r="AR674"/>
  <c r="AQ674"/>
  <c r="AM674"/>
  <c r="AL674"/>
  <c r="AK674"/>
  <c r="AJ674"/>
  <c r="AI674"/>
  <c r="AH674"/>
  <c r="AG674"/>
  <c r="AF674"/>
  <c r="AE674"/>
  <c r="AD674"/>
  <c r="CA673"/>
  <c r="K289" i="2" s="1"/>
  <c r="BM673" i="18"/>
  <c r="BL673"/>
  <c r="BK673"/>
  <c r="BJ673"/>
  <c r="BI673"/>
  <c r="BH673"/>
  <c r="BG673"/>
  <c r="BF673"/>
  <c r="BE673"/>
  <c r="BD673"/>
  <c r="BC673"/>
  <c r="BB673"/>
  <c r="BA673"/>
  <c r="AZ673"/>
  <c r="AY673"/>
  <c r="AX673"/>
  <c r="AW673"/>
  <c r="AV673"/>
  <c r="AU673"/>
  <c r="AT673"/>
  <c r="AS673"/>
  <c r="AR673"/>
  <c r="AQ673"/>
  <c r="AM673"/>
  <c r="AL673"/>
  <c r="AK673"/>
  <c r="AJ673"/>
  <c r="AI673"/>
  <c r="AH673"/>
  <c r="AG673"/>
  <c r="AF673"/>
  <c r="AE673"/>
  <c r="AD673"/>
  <c r="CB672"/>
  <c r="L288" i="2" s="1"/>
  <c r="BZ672" i="18"/>
  <c r="J288" i="2" s="1"/>
  <c r="BX672" i="18"/>
  <c r="H288" i="2" s="1"/>
  <c r="BV672" i="18"/>
  <c r="BT672"/>
  <c r="BM672"/>
  <c r="BL672"/>
  <c r="BK672"/>
  <c r="BJ672"/>
  <c r="BI672"/>
  <c r="BH672"/>
  <c r="BG672"/>
  <c r="BF672"/>
  <c r="BE672"/>
  <c r="BD672"/>
  <c r="BC672"/>
  <c r="BB672"/>
  <c r="BA672"/>
  <c r="AZ672"/>
  <c r="AY672"/>
  <c r="AX672"/>
  <c r="AW672"/>
  <c r="AV672"/>
  <c r="AU672"/>
  <c r="AT672"/>
  <c r="AS672"/>
  <c r="AR672"/>
  <c r="AQ672"/>
  <c r="AM672"/>
  <c r="AL672"/>
  <c r="AK672"/>
  <c r="AJ672"/>
  <c r="AI672"/>
  <c r="AH672"/>
  <c r="AG672"/>
  <c r="AF672"/>
  <c r="AE672"/>
  <c r="AD672"/>
  <c r="BY671"/>
  <c r="I287" i="2" s="1"/>
  <c r="BM671" i="18"/>
  <c r="BL671"/>
  <c r="BK671"/>
  <c r="BJ671"/>
  <c r="BI671"/>
  <c r="BH671"/>
  <c r="BG671"/>
  <c r="BF671"/>
  <c r="BE671"/>
  <c r="BD671"/>
  <c r="BC671"/>
  <c r="BB671"/>
  <c r="BA671"/>
  <c r="AZ671"/>
  <c r="AY671"/>
  <c r="AX671"/>
  <c r="AW671"/>
  <c r="AV671"/>
  <c r="AU671"/>
  <c r="AT671"/>
  <c r="AS671"/>
  <c r="AR671"/>
  <c r="AQ671"/>
  <c r="AM671"/>
  <c r="AL671"/>
  <c r="AK671"/>
  <c r="AJ671"/>
  <c r="AI671"/>
  <c r="AH671"/>
  <c r="AG671"/>
  <c r="AF671"/>
  <c r="AE671"/>
  <c r="AD671"/>
  <c r="BZ670"/>
  <c r="J286" i="2" s="1"/>
  <c r="BV670" i="18"/>
  <c r="BM670"/>
  <c r="BL670"/>
  <c r="BK670"/>
  <c r="BJ670"/>
  <c r="BI670"/>
  <c r="BH670"/>
  <c r="BG670"/>
  <c r="BF670"/>
  <c r="BE670"/>
  <c r="BD670"/>
  <c r="BC670"/>
  <c r="BB670"/>
  <c r="BA670"/>
  <c r="AZ670"/>
  <c r="AY670"/>
  <c r="AX670"/>
  <c r="AW670"/>
  <c r="AV670"/>
  <c r="AU670"/>
  <c r="AT670"/>
  <c r="AS670"/>
  <c r="AR670"/>
  <c r="AQ670"/>
  <c r="AM670"/>
  <c r="AL670"/>
  <c r="AK670"/>
  <c r="AJ670"/>
  <c r="AI670"/>
  <c r="AH670"/>
  <c r="AG670"/>
  <c r="AF670"/>
  <c r="AE670"/>
  <c r="AD670"/>
  <c r="BM669"/>
  <c r="BL669"/>
  <c r="BK669"/>
  <c r="BJ669"/>
  <c r="BI669"/>
  <c r="BH669"/>
  <c r="BG669"/>
  <c r="BF669"/>
  <c r="BE669"/>
  <c r="BD669"/>
  <c r="BC669"/>
  <c r="BB669"/>
  <c r="BA669"/>
  <c r="AZ669"/>
  <c r="AY669"/>
  <c r="AX669"/>
  <c r="AW669"/>
  <c r="AV669"/>
  <c r="AU669"/>
  <c r="AT669"/>
  <c r="AS669"/>
  <c r="AR669"/>
  <c r="AQ669"/>
  <c r="AM669"/>
  <c r="AL669"/>
  <c r="AK669"/>
  <c r="AJ669"/>
  <c r="AI669"/>
  <c r="AH669"/>
  <c r="AG669"/>
  <c r="AF669"/>
  <c r="AE669"/>
  <c r="AD669"/>
  <c r="BZ668"/>
  <c r="J284" i="2" s="1"/>
  <c r="BV668" i="18"/>
  <c r="BM668"/>
  <c r="BL668"/>
  <c r="BK668"/>
  <c r="BJ668"/>
  <c r="BI668"/>
  <c r="BH668"/>
  <c r="BG668"/>
  <c r="BF668"/>
  <c r="BE668"/>
  <c r="BD668"/>
  <c r="BC668"/>
  <c r="BB668"/>
  <c r="BA668"/>
  <c r="AZ668"/>
  <c r="AY668"/>
  <c r="AX668"/>
  <c r="AW668"/>
  <c r="AV668"/>
  <c r="AU668"/>
  <c r="AT668"/>
  <c r="AS668"/>
  <c r="AR668"/>
  <c r="AQ668"/>
  <c r="AM668"/>
  <c r="AL668"/>
  <c r="AK668"/>
  <c r="AJ668"/>
  <c r="AI668"/>
  <c r="AH668"/>
  <c r="AG668"/>
  <c r="AF668"/>
  <c r="AE668"/>
  <c r="AD668"/>
  <c r="BW667"/>
  <c r="G283" i="2" s="1"/>
  <c r="BM667" i="18"/>
  <c r="BL667"/>
  <c r="BK667"/>
  <c r="BJ667"/>
  <c r="BI667"/>
  <c r="BH667"/>
  <c r="BG667"/>
  <c r="BF667"/>
  <c r="BE667"/>
  <c r="BD667"/>
  <c r="BC667"/>
  <c r="BB667"/>
  <c r="BA667"/>
  <c r="AZ667"/>
  <c r="AY667"/>
  <c r="AX667"/>
  <c r="AW667"/>
  <c r="AV667"/>
  <c r="AU667"/>
  <c r="AT667"/>
  <c r="AS667"/>
  <c r="AR667"/>
  <c r="AQ667"/>
  <c r="AM667"/>
  <c r="AL667"/>
  <c r="AK667"/>
  <c r="AJ667"/>
  <c r="AI667"/>
  <c r="AH667"/>
  <c r="AG667"/>
  <c r="AF667"/>
  <c r="AE667"/>
  <c r="AD667"/>
  <c r="CI666"/>
  <c r="BZ666"/>
  <c r="J282" i="2" s="1"/>
  <c r="BV666" i="18"/>
  <c r="BM666"/>
  <c r="BL666"/>
  <c r="BK666"/>
  <c r="BJ666"/>
  <c r="BI666"/>
  <c r="BH666"/>
  <c r="BG666"/>
  <c r="BF666"/>
  <c r="BE666"/>
  <c r="BD666"/>
  <c r="BC666"/>
  <c r="BB666"/>
  <c r="BA666"/>
  <c r="AZ666"/>
  <c r="AY666"/>
  <c r="AX666"/>
  <c r="AW666"/>
  <c r="AV666"/>
  <c r="AU666"/>
  <c r="AT666"/>
  <c r="AS666"/>
  <c r="AR666"/>
  <c r="AQ666"/>
  <c r="AM666"/>
  <c r="AL666"/>
  <c r="AK666"/>
  <c r="AJ666"/>
  <c r="AI666"/>
  <c r="AH666"/>
  <c r="AG666"/>
  <c r="AF666"/>
  <c r="AE666"/>
  <c r="AD666"/>
  <c r="CA665"/>
  <c r="K281" i="2" s="1"/>
  <c r="BM665" i="18"/>
  <c r="BL665"/>
  <c r="BK665"/>
  <c r="BJ665"/>
  <c r="BI665"/>
  <c r="BH665"/>
  <c r="BG665"/>
  <c r="BF665"/>
  <c r="BE665"/>
  <c r="BD665"/>
  <c r="BC665"/>
  <c r="BB665"/>
  <c r="BA665"/>
  <c r="AZ665"/>
  <c r="AY665"/>
  <c r="AX665"/>
  <c r="AW665"/>
  <c r="AV665"/>
  <c r="AU665"/>
  <c r="AT665"/>
  <c r="AS665"/>
  <c r="AR665"/>
  <c r="AQ665"/>
  <c r="AM665"/>
  <c r="AL665"/>
  <c r="AK665"/>
  <c r="AJ665"/>
  <c r="AI665"/>
  <c r="AH665"/>
  <c r="AG665"/>
  <c r="AF665"/>
  <c r="AE665"/>
  <c r="AD665"/>
  <c r="BZ664"/>
  <c r="J280" i="2" s="1"/>
  <c r="BV664" i="18"/>
  <c r="BM664"/>
  <c r="BL664"/>
  <c r="BK664"/>
  <c r="BJ664"/>
  <c r="BI664"/>
  <c r="BH664"/>
  <c r="BG664"/>
  <c r="BF664"/>
  <c r="BE664"/>
  <c r="BD664"/>
  <c r="BC664"/>
  <c r="BB664"/>
  <c r="BA664"/>
  <c r="AZ664"/>
  <c r="AY664"/>
  <c r="AX664"/>
  <c r="AW664"/>
  <c r="AV664"/>
  <c r="AU664"/>
  <c r="AT664"/>
  <c r="AS664"/>
  <c r="AR664"/>
  <c r="AQ664"/>
  <c r="AM664"/>
  <c r="AL664"/>
  <c r="AK664"/>
  <c r="AJ664"/>
  <c r="AI664"/>
  <c r="AH664"/>
  <c r="AG664"/>
  <c r="AF664"/>
  <c r="AE664"/>
  <c r="AD664"/>
  <c r="BM663"/>
  <c r="BL663"/>
  <c r="BK663"/>
  <c r="BJ663"/>
  <c r="BI663"/>
  <c r="BH663"/>
  <c r="BG663"/>
  <c r="BF663"/>
  <c r="BE663"/>
  <c r="BD663"/>
  <c r="BC663"/>
  <c r="BB663"/>
  <c r="BA663"/>
  <c r="AZ663"/>
  <c r="AY663"/>
  <c r="AX663"/>
  <c r="AW663"/>
  <c r="AV663"/>
  <c r="AU663"/>
  <c r="AT663"/>
  <c r="AS663"/>
  <c r="AR663"/>
  <c r="AQ663"/>
  <c r="AM663"/>
  <c r="AL663"/>
  <c r="AK663"/>
  <c r="AJ663"/>
  <c r="AI663"/>
  <c r="AH663"/>
  <c r="AG663"/>
  <c r="AF663"/>
  <c r="AE663"/>
  <c r="AD663"/>
  <c r="BZ662"/>
  <c r="J278" i="2" s="1"/>
  <c r="BV662" i="18"/>
  <c r="BM662"/>
  <c r="BL662"/>
  <c r="BK662"/>
  <c r="BJ662"/>
  <c r="BI662"/>
  <c r="BH662"/>
  <c r="BG662"/>
  <c r="BF662"/>
  <c r="BE662"/>
  <c r="BD662"/>
  <c r="BC662"/>
  <c r="BB662"/>
  <c r="BA662"/>
  <c r="AZ662"/>
  <c r="AY662"/>
  <c r="AX662"/>
  <c r="AW662"/>
  <c r="AV662"/>
  <c r="AU662"/>
  <c r="AT662"/>
  <c r="AS662"/>
  <c r="AR662"/>
  <c r="AQ662"/>
  <c r="AM662"/>
  <c r="AL662"/>
  <c r="AK662"/>
  <c r="AJ662"/>
  <c r="AI662"/>
  <c r="AH662"/>
  <c r="AG662"/>
  <c r="AF662"/>
  <c r="AE662"/>
  <c r="AD662"/>
  <c r="BM661"/>
  <c r="BL661"/>
  <c r="BK661"/>
  <c r="BJ661"/>
  <c r="BI661"/>
  <c r="BH661"/>
  <c r="BG661"/>
  <c r="BF661"/>
  <c r="BE661"/>
  <c r="BD661"/>
  <c r="BC661"/>
  <c r="BB661"/>
  <c r="BA661"/>
  <c r="AZ661"/>
  <c r="AY661"/>
  <c r="AX661"/>
  <c r="AW661"/>
  <c r="AV661"/>
  <c r="AU661"/>
  <c r="AT661"/>
  <c r="AS661"/>
  <c r="AR661"/>
  <c r="AQ661"/>
  <c r="AM661"/>
  <c r="AL661"/>
  <c r="AK661"/>
  <c r="AJ661"/>
  <c r="AI661"/>
  <c r="AH661"/>
  <c r="AG661"/>
  <c r="AF661"/>
  <c r="AE661"/>
  <c r="AD661"/>
  <c r="BZ660"/>
  <c r="J276" i="2" s="1"/>
  <c r="BV660" i="18"/>
  <c r="BM660"/>
  <c r="BL660"/>
  <c r="BK660"/>
  <c r="BJ660"/>
  <c r="BI660"/>
  <c r="BH660"/>
  <c r="BG660"/>
  <c r="BF660"/>
  <c r="BE660"/>
  <c r="BD660"/>
  <c r="BC660"/>
  <c r="BB660"/>
  <c r="BA660"/>
  <c r="AZ660"/>
  <c r="AY660"/>
  <c r="AX660"/>
  <c r="AW660"/>
  <c r="AV660"/>
  <c r="AU660"/>
  <c r="AT660"/>
  <c r="AS660"/>
  <c r="AR660"/>
  <c r="AQ660"/>
  <c r="AM660"/>
  <c r="AL660"/>
  <c r="AK660"/>
  <c r="AJ660"/>
  <c r="AI660"/>
  <c r="AH660"/>
  <c r="AG660"/>
  <c r="AF660"/>
  <c r="AE660"/>
  <c r="AD660"/>
  <c r="BW659"/>
  <c r="G275" i="2" s="1"/>
  <c r="BM659" i="18"/>
  <c r="BL659"/>
  <c r="BK659"/>
  <c r="BJ659"/>
  <c r="BI659"/>
  <c r="BH659"/>
  <c r="BG659"/>
  <c r="BF659"/>
  <c r="BE659"/>
  <c r="BD659"/>
  <c r="BC659"/>
  <c r="BB659"/>
  <c r="BA659"/>
  <c r="AZ659"/>
  <c r="AY659"/>
  <c r="AX659"/>
  <c r="AW659"/>
  <c r="AV659"/>
  <c r="AU659"/>
  <c r="AT659"/>
  <c r="AS659"/>
  <c r="AR659"/>
  <c r="AQ659"/>
  <c r="AM659"/>
  <c r="AL659"/>
  <c r="AK659"/>
  <c r="AJ659"/>
  <c r="AI659"/>
  <c r="AH659"/>
  <c r="AG659"/>
  <c r="AF659"/>
  <c r="AE659"/>
  <c r="AD659"/>
  <c r="BV658"/>
  <c r="BM658"/>
  <c r="BL658"/>
  <c r="BK658"/>
  <c r="BJ658"/>
  <c r="BI658"/>
  <c r="BH658"/>
  <c r="BG658"/>
  <c r="BF658"/>
  <c r="BE658"/>
  <c r="BD658"/>
  <c r="BC658"/>
  <c r="BB658"/>
  <c r="BA658"/>
  <c r="AZ658"/>
  <c r="AY658"/>
  <c r="AX658"/>
  <c r="AW658"/>
  <c r="AV658"/>
  <c r="AU658"/>
  <c r="AT658"/>
  <c r="AS658"/>
  <c r="AR658"/>
  <c r="AQ658"/>
  <c r="AM658"/>
  <c r="AL658"/>
  <c r="AK658"/>
  <c r="AJ658"/>
  <c r="AI658"/>
  <c r="AH658"/>
  <c r="AG658"/>
  <c r="AF658"/>
  <c r="AE658"/>
  <c r="AD658"/>
  <c r="BM657"/>
  <c r="BL657"/>
  <c r="BK657"/>
  <c r="BJ657"/>
  <c r="BI657"/>
  <c r="BH657"/>
  <c r="BG657"/>
  <c r="BF657"/>
  <c r="BE657"/>
  <c r="BD657"/>
  <c r="BC657"/>
  <c r="BB657"/>
  <c r="BA657"/>
  <c r="AZ657"/>
  <c r="AY657"/>
  <c r="AX657"/>
  <c r="AW657"/>
  <c r="AV657"/>
  <c r="AU657"/>
  <c r="AT657"/>
  <c r="AS657"/>
  <c r="AR657"/>
  <c r="AQ657"/>
  <c r="AM657"/>
  <c r="AL657"/>
  <c r="AK657"/>
  <c r="AJ657"/>
  <c r="AI657"/>
  <c r="AH657"/>
  <c r="AG657"/>
  <c r="AF657"/>
  <c r="AE657"/>
  <c r="AD657"/>
  <c r="BM656"/>
  <c r="BL656"/>
  <c r="BK656"/>
  <c r="BJ656"/>
  <c r="BI656"/>
  <c r="BH656"/>
  <c r="BG656"/>
  <c r="BF656"/>
  <c r="BE656"/>
  <c r="BD656"/>
  <c r="BC656"/>
  <c r="BB656"/>
  <c r="BA656"/>
  <c r="AZ656"/>
  <c r="AY656"/>
  <c r="AX656"/>
  <c r="AW656"/>
  <c r="AV656"/>
  <c r="AU656"/>
  <c r="AT656"/>
  <c r="AS656"/>
  <c r="AR656"/>
  <c r="AQ656"/>
  <c r="AM656"/>
  <c r="AL656"/>
  <c r="AK656"/>
  <c r="AJ656"/>
  <c r="AI656"/>
  <c r="AH656"/>
  <c r="AG656"/>
  <c r="AF656"/>
  <c r="AE656"/>
  <c r="AD656"/>
  <c r="BM655"/>
  <c r="BL655"/>
  <c r="BK655"/>
  <c r="BJ655"/>
  <c r="BI655"/>
  <c r="BH655"/>
  <c r="BG655"/>
  <c r="BF655"/>
  <c r="BE655"/>
  <c r="BD655"/>
  <c r="BC655"/>
  <c r="BB655"/>
  <c r="BA655"/>
  <c r="AZ655"/>
  <c r="AY655"/>
  <c r="AX655"/>
  <c r="AW655"/>
  <c r="AV655"/>
  <c r="AU655"/>
  <c r="AT655"/>
  <c r="AS655"/>
  <c r="AR655"/>
  <c r="AQ655"/>
  <c r="AM655"/>
  <c r="AL655"/>
  <c r="AK655"/>
  <c r="AJ655"/>
  <c r="AI655"/>
  <c r="AH655"/>
  <c r="AG655"/>
  <c r="AF655"/>
  <c r="AE655"/>
  <c r="AD655"/>
  <c r="BM654"/>
  <c r="BL654"/>
  <c r="BK654"/>
  <c r="BJ654"/>
  <c r="BI654"/>
  <c r="BH654"/>
  <c r="BG654"/>
  <c r="BF654"/>
  <c r="BE654"/>
  <c r="BD654"/>
  <c r="BC654"/>
  <c r="BB654"/>
  <c r="BA654"/>
  <c r="AZ654"/>
  <c r="AY654"/>
  <c r="AX654"/>
  <c r="AW654"/>
  <c r="AV654"/>
  <c r="AU654"/>
  <c r="AT654"/>
  <c r="AS654"/>
  <c r="AR654"/>
  <c r="AQ654"/>
  <c r="AM654"/>
  <c r="AL654"/>
  <c r="AK654"/>
  <c r="AJ654"/>
  <c r="AI654"/>
  <c r="AH654"/>
  <c r="AG654"/>
  <c r="AF654"/>
  <c r="AE654"/>
  <c r="AD654"/>
  <c r="BM653"/>
  <c r="BL653"/>
  <c r="BK653"/>
  <c r="BJ653"/>
  <c r="BI653"/>
  <c r="BH653"/>
  <c r="BG653"/>
  <c r="BF653"/>
  <c r="BE653"/>
  <c r="BD653"/>
  <c r="BC653"/>
  <c r="BB653"/>
  <c r="BA653"/>
  <c r="AZ653"/>
  <c r="AY653"/>
  <c r="AX653"/>
  <c r="AW653"/>
  <c r="AV653"/>
  <c r="AU653"/>
  <c r="AT653"/>
  <c r="AS653"/>
  <c r="AR653"/>
  <c r="AQ653"/>
  <c r="AM653"/>
  <c r="AL653"/>
  <c r="AK653"/>
  <c r="AJ653"/>
  <c r="AI653"/>
  <c r="AH653"/>
  <c r="AG653"/>
  <c r="AF653"/>
  <c r="AE653"/>
  <c r="AD653"/>
  <c r="BS681"/>
  <c r="AQ681" s="1"/>
  <c r="BS680"/>
  <c r="AQ680" s="1"/>
  <c r="BS679"/>
  <c r="AQ679" s="1"/>
  <c r="BS39"/>
  <c r="AQ39" s="1"/>
  <c r="AM641"/>
  <c r="AL641"/>
  <c r="AK641"/>
  <c r="AJ641"/>
  <c r="AI641"/>
  <c r="AH641"/>
  <c r="AG641"/>
  <c r="AF641"/>
  <c r="AE641"/>
  <c r="AD641"/>
  <c r="AM640"/>
  <c r="AL640"/>
  <c r="AK640"/>
  <c r="AJ640"/>
  <c r="AI640"/>
  <c r="AH640"/>
  <c r="AG640"/>
  <c r="AF640"/>
  <c r="AE640"/>
  <c r="AD640"/>
  <c r="AM639"/>
  <c r="AL639"/>
  <c r="AK639"/>
  <c r="AJ639"/>
  <c r="AI639"/>
  <c r="AH639"/>
  <c r="AG639"/>
  <c r="AF639"/>
  <c r="AE639"/>
  <c r="AD639"/>
  <c r="AM638"/>
  <c r="AL638"/>
  <c r="AK638"/>
  <c r="AJ638"/>
  <c r="AI638"/>
  <c r="AH638"/>
  <c r="AG638"/>
  <c r="AF638"/>
  <c r="AE638"/>
  <c r="AD638"/>
  <c r="AM637"/>
  <c r="AL637"/>
  <c r="AK637"/>
  <c r="AJ637"/>
  <c r="AI637"/>
  <c r="AH637"/>
  <c r="AG637"/>
  <c r="AF637"/>
  <c r="AE637"/>
  <c r="AD637"/>
  <c r="AM636"/>
  <c r="AL636"/>
  <c r="AK636"/>
  <c r="AJ636"/>
  <c r="AI636"/>
  <c r="AH636"/>
  <c r="AG636"/>
  <c r="AF636"/>
  <c r="AE636"/>
  <c r="AD636"/>
  <c r="AM635"/>
  <c r="AL635"/>
  <c r="AK635"/>
  <c r="AJ635"/>
  <c r="AI635"/>
  <c r="AH635"/>
  <c r="AG635"/>
  <c r="AF635"/>
  <c r="AE635"/>
  <c r="AD635"/>
  <c r="AM634"/>
  <c r="AL634"/>
  <c r="AK634"/>
  <c r="AJ634"/>
  <c r="AI634"/>
  <c r="AH634"/>
  <c r="AG634"/>
  <c r="AF634"/>
  <c r="AE634"/>
  <c r="AD634"/>
  <c r="AM633"/>
  <c r="AL633"/>
  <c r="AK633"/>
  <c r="AJ633"/>
  <c r="AI633"/>
  <c r="AH633"/>
  <c r="AG633"/>
  <c r="AF633"/>
  <c r="AE633"/>
  <c r="AD633"/>
  <c r="AM632"/>
  <c r="AL632"/>
  <c r="AK632"/>
  <c r="AJ632"/>
  <c r="AI632"/>
  <c r="AH632"/>
  <c r="AG632"/>
  <c r="AF632"/>
  <c r="AE632"/>
  <c r="AD632"/>
  <c r="AM631"/>
  <c r="AL631"/>
  <c r="AK631"/>
  <c r="AJ631"/>
  <c r="AI631"/>
  <c r="AH631"/>
  <c r="AG631"/>
  <c r="AF631"/>
  <c r="AE631"/>
  <c r="AD631"/>
  <c r="AM630"/>
  <c r="AL630"/>
  <c r="AK630"/>
  <c r="AJ630"/>
  <c r="AI630"/>
  <c r="AH630"/>
  <c r="AG630"/>
  <c r="AF630"/>
  <c r="AE630"/>
  <c r="AD630"/>
  <c r="AM629"/>
  <c r="AL629"/>
  <c r="AK629"/>
  <c r="AJ629"/>
  <c r="AI629"/>
  <c r="AH629"/>
  <c r="AG629"/>
  <c r="AF629"/>
  <c r="AE629"/>
  <c r="AD629"/>
  <c r="AM628"/>
  <c r="AL628"/>
  <c r="AK628"/>
  <c r="AJ628"/>
  <c r="AI628"/>
  <c r="AH628"/>
  <c r="AG628"/>
  <c r="AF628"/>
  <c r="AE628"/>
  <c r="AD628"/>
  <c r="AM627"/>
  <c r="AL627"/>
  <c r="AK627"/>
  <c r="AJ627"/>
  <c r="AI627"/>
  <c r="AH627"/>
  <c r="AG627"/>
  <c r="AF627"/>
  <c r="AE627"/>
  <c r="AD627"/>
  <c r="AM626"/>
  <c r="AL626"/>
  <c r="AK626"/>
  <c r="AJ626"/>
  <c r="AI626"/>
  <c r="AH626"/>
  <c r="AG626"/>
  <c r="AF626"/>
  <c r="AE626"/>
  <c r="AD626"/>
  <c r="AM625"/>
  <c r="AL625"/>
  <c r="AK625"/>
  <c r="AJ625"/>
  <c r="AI625"/>
  <c r="AH625"/>
  <c r="AG625"/>
  <c r="AF625"/>
  <c r="AE625"/>
  <c r="AD625"/>
  <c r="AM624"/>
  <c r="AL624"/>
  <c r="AK624"/>
  <c r="AJ624"/>
  <c r="AI624"/>
  <c r="AH624"/>
  <c r="AG624"/>
  <c r="AF624"/>
  <c r="AE624"/>
  <c r="AD624"/>
  <c r="AM623"/>
  <c r="AL623"/>
  <c r="AK623"/>
  <c r="AJ623"/>
  <c r="AI623"/>
  <c r="AH623"/>
  <c r="AG623"/>
  <c r="AF623"/>
  <c r="AE623"/>
  <c r="AD623"/>
  <c r="AM622"/>
  <c r="AL622"/>
  <c r="AK622"/>
  <c r="AJ622"/>
  <c r="AI622"/>
  <c r="AH622"/>
  <c r="AG622"/>
  <c r="AF622"/>
  <c r="AE622"/>
  <c r="AD622"/>
  <c r="AM621"/>
  <c r="AL621"/>
  <c r="AK621"/>
  <c r="AJ621"/>
  <c r="AI621"/>
  <c r="AH621"/>
  <c r="AG621"/>
  <c r="AF621"/>
  <c r="AE621"/>
  <c r="AD621"/>
  <c r="AM620"/>
  <c r="AL620"/>
  <c r="AK620"/>
  <c r="AJ620"/>
  <c r="AI620"/>
  <c r="AH620"/>
  <c r="AG620"/>
  <c r="AF620"/>
  <c r="AE620"/>
  <c r="AD620"/>
  <c r="AM619"/>
  <c r="AL619"/>
  <c r="AK619"/>
  <c r="AJ619"/>
  <c r="AI619"/>
  <c r="AH619"/>
  <c r="AG619"/>
  <c r="AF619"/>
  <c r="AE619"/>
  <c r="AD619"/>
  <c r="AM618"/>
  <c r="AL618"/>
  <c r="AK618"/>
  <c r="AJ618"/>
  <c r="AI618"/>
  <c r="AH618"/>
  <c r="AG618"/>
  <c r="AF618"/>
  <c r="AE618"/>
  <c r="AD618"/>
  <c r="AM617"/>
  <c r="AL617"/>
  <c r="AK617"/>
  <c r="AJ617"/>
  <c r="AI617"/>
  <c r="AH617"/>
  <c r="AG617"/>
  <c r="AF617"/>
  <c r="AE617"/>
  <c r="AD617"/>
  <c r="AM616"/>
  <c r="AL616"/>
  <c r="AK616"/>
  <c r="AJ616"/>
  <c r="AI616"/>
  <c r="AH616"/>
  <c r="AG616"/>
  <c r="AF616"/>
  <c r="AE616"/>
  <c r="AD616"/>
  <c r="AM615"/>
  <c r="AL615"/>
  <c r="AK615"/>
  <c r="AJ615"/>
  <c r="AI615"/>
  <c r="AH615"/>
  <c r="AG615"/>
  <c r="AF615"/>
  <c r="AE615"/>
  <c r="AD615"/>
  <c r="AM614"/>
  <c r="AL614"/>
  <c r="AK614"/>
  <c r="AJ614"/>
  <c r="AI614"/>
  <c r="AH614"/>
  <c r="AG614"/>
  <c r="AF614"/>
  <c r="AE614"/>
  <c r="AD614"/>
  <c r="AM613"/>
  <c r="AL613"/>
  <c r="AK613"/>
  <c r="AJ613"/>
  <c r="AI613"/>
  <c r="AH613"/>
  <c r="AG613"/>
  <c r="AF613"/>
  <c r="AE613"/>
  <c r="AD613"/>
  <c r="AM612"/>
  <c r="AL612"/>
  <c r="AK612"/>
  <c r="AJ612"/>
  <c r="AI612"/>
  <c r="AH612"/>
  <c r="AG612"/>
  <c r="AF612"/>
  <c r="AE612"/>
  <c r="AD612"/>
  <c r="AM611"/>
  <c r="AL611"/>
  <c r="AK611"/>
  <c r="AJ611"/>
  <c r="AI611"/>
  <c r="AH611"/>
  <c r="AG611"/>
  <c r="AF611"/>
  <c r="AE611"/>
  <c r="AD611"/>
  <c r="AM610"/>
  <c r="AL610"/>
  <c r="AK610"/>
  <c r="AJ610"/>
  <c r="AI610"/>
  <c r="AH610"/>
  <c r="AG610"/>
  <c r="AF610"/>
  <c r="AE610"/>
  <c r="AD610"/>
  <c r="AM609"/>
  <c r="AL609"/>
  <c r="AK609"/>
  <c r="AJ609"/>
  <c r="AI609"/>
  <c r="AH609"/>
  <c r="AG609"/>
  <c r="AF609"/>
  <c r="AE609"/>
  <c r="AD609"/>
  <c r="AM608"/>
  <c r="AL608"/>
  <c r="AK608"/>
  <c r="AJ608"/>
  <c r="AI608"/>
  <c r="AH608"/>
  <c r="AG608"/>
  <c r="AF608"/>
  <c r="AE608"/>
  <c r="AD608"/>
  <c r="AM607"/>
  <c r="AL607"/>
  <c r="AK607"/>
  <c r="AJ607"/>
  <c r="AI607"/>
  <c r="AH607"/>
  <c r="AG607"/>
  <c r="AF607"/>
  <c r="AE607"/>
  <c r="AD607"/>
  <c r="AM606"/>
  <c r="AL606"/>
  <c r="AK606"/>
  <c r="AJ606"/>
  <c r="AI606"/>
  <c r="AH606"/>
  <c r="AG606"/>
  <c r="AF606"/>
  <c r="AE606"/>
  <c r="AD606"/>
  <c r="AM605"/>
  <c r="AL605"/>
  <c r="AK605"/>
  <c r="AJ605"/>
  <c r="AI605"/>
  <c r="AH605"/>
  <c r="AG605"/>
  <c r="AF605"/>
  <c r="AE605"/>
  <c r="AD605"/>
  <c r="AM604"/>
  <c r="AL604"/>
  <c r="AK604"/>
  <c r="AJ604"/>
  <c r="AI604"/>
  <c r="AH604"/>
  <c r="AG604"/>
  <c r="AF604"/>
  <c r="AE604"/>
  <c r="AD604"/>
  <c r="AM603"/>
  <c r="AL603"/>
  <c r="AK603"/>
  <c r="AJ603"/>
  <c r="AI603"/>
  <c r="AH603"/>
  <c r="AG603"/>
  <c r="AF603"/>
  <c r="AE603"/>
  <c r="AD603"/>
  <c r="AM602"/>
  <c r="AL602"/>
  <c r="AK602"/>
  <c r="AJ602"/>
  <c r="AI602"/>
  <c r="AH602"/>
  <c r="AG602"/>
  <c r="AF602"/>
  <c r="AE602"/>
  <c r="AD602"/>
  <c r="AM601"/>
  <c r="AL601"/>
  <c r="AK601"/>
  <c r="AJ601"/>
  <c r="AI601"/>
  <c r="AH601"/>
  <c r="AG601"/>
  <c r="AF601"/>
  <c r="AE601"/>
  <c r="AD601"/>
  <c r="AM600"/>
  <c r="AL600"/>
  <c r="AK600"/>
  <c r="AJ600"/>
  <c r="AI600"/>
  <c r="AH600"/>
  <c r="AG600"/>
  <c r="AF600"/>
  <c r="AE600"/>
  <c r="AD600"/>
  <c r="AM599"/>
  <c r="AL599"/>
  <c r="AK599"/>
  <c r="AJ599"/>
  <c r="AI599"/>
  <c r="AH599"/>
  <c r="AG599"/>
  <c r="AF599"/>
  <c r="AE599"/>
  <c r="AD599"/>
  <c r="AM598"/>
  <c r="AL598"/>
  <c r="AK598"/>
  <c r="AJ598"/>
  <c r="AI598"/>
  <c r="AH598"/>
  <c r="AG598"/>
  <c r="AF598"/>
  <c r="AE598"/>
  <c r="AD598"/>
  <c r="AM597"/>
  <c r="AL597"/>
  <c r="AK597"/>
  <c r="AJ597"/>
  <c r="AI597"/>
  <c r="AH597"/>
  <c r="AG597"/>
  <c r="AF597"/>
  <c r="AE597"/>
  <c r="AD597"/>
  <c r="AM596"/>
  <c r="AL596"/>
  <c r="AK596"/>
  <c r="AJ596"/>
  <c r="AI596"/>
  <c r="AH596"/>
  <c r="AG596"/>
  <c r="AF596"/>
  <c r="AE596"/>
  <c r="AD596"/>
  <c r="AM595"/>
  <c r="AL595"/>
  <c r="AK595"/>
  <c r="AJ595"/>
  <c r="AI595"/>
  <c r="AH595"/>
  <c r="AG595"/>
  <c r="AF595"/>
  <c r="AE595"/>
  <c r="AD595"/>
  <c r="AM594"/>
  <c r="AL594"/>
  <c r="AK594"/>
  <c r="AJ594"/>
  <c r="AI594"/>
  <c r="AH594"/>
  <c r="AG594"/>
  <c r="AF594"/>
  <c r="AE594"/>
  <c r="AD594"/>
  <c r="AM593"/>
  <c r="AL593"/>
  <c r="AK593"/>
  <c r="AJ593"/>
  <c r="AI593"/>
  <c r="AH593"/>
  <c r="AG593"/>
  <c r="AF593"/>
  <c r="AE593"/>
  <c r="AD593"/>
  <c r="AM592"/>
  <c r="AL592"/>
  <c r="AK592"/>
  <c r="AJ592"/>
  <c r="AI592"/>
  <c r="AH592"/>
  <c r="AG592"/>
  <c r="AF592"/>
  <c r="AE592"/>
  <c r="AD592"/>
  <c r="AM591"/>
  <c r="AL591"/>
  <c r="AK591"/>
  <c r="AJ591"/>
  <c r="AI591"/>
  <c r="AH591"/>
  <c r="AG591"/>
  <c r="AF591"/>
  <c r="AE591"/>
  <c r="AD591"/>
  <c r="AM590"/>
  <c r="AL590"/>
  <c r="AK590"/>
  <c r="AJ590"/>
  <c r="AI590"/>
  <c r="AH590"/>
  <c r="AG590"/>
  <c r="AF590"/>
  <c r="AE590"/>
  <c r="AD590"/>
  <c r="AM589"/>
  <c r="AL589"/>
  <c r="AK589"/>
  <c r="AJ589"/>
  <c r="AI589"/>
  <c r="AH589"/>
  <c r="AG589"/>
  <c r="AF589"/>
  <c r="AE589"/>
  <c r="AD589"/>
  <c r="AM588"/>
  <c r="AL588"/>
  <c r="AK588"/>
  <c r="AJ588"/>
  <c r="AI588"/>
  <c r="AH588"/>
  <c r="AG588"/>
  <c r="AF588"/>
  <c r="AE588"/>
  <c r="AD588"/>
  <c r="AM587"/>
  <c r="AL587"/>
  <c r="AK587"/>
  <c r="AJ587"/>
  <c r="AI587"/>
  <c r="AH587"/>
  <c r="AG587"/>
  <c r="AF587"/>
  <c r="AE587"/>
  <c r="AD587"/>
  <c r="AM586"/>
  <c r="AL586"/>
  <c r="AK586"/>
  <c r="AJ586"/>
  <c r="AI586"/>
  <c r="AH586"/>
  <c r="AG586"/>
  <c r="AF586"/>
  <c r="AE586"/>
  <c r="AD586"/>
  <c r="AM585"/>
  <c r="AL585"/>
  <c r="AK585"/>
  <c r="AJ585"/>
  <c r="AI585"/>
  <c r="AH585"/>
  <c r="AG585"/>
  <c r="AF585"/>
  <c r="AE585"/>
  <c r="AD585"/>
  <c r="AM584"/>
  <c r="AL584"/>
  <c r="AK584"/>
  <c r="AJ584"/>
  <c r="AI584"/>
  <c r="AH584"/>
  <c r="AG584"/>
  <c r="AF584"/>
  <c r="AE584"/>
  <c r="AD584"/>
  <c r="AM583"/>
  <c r="AL583"/>
  <c r="AK583"/>
  <c r="AJ583"/>
  <c r="AI583"/>
  <c r="AH583"/>
  <c r="AG583"/>
  <c r="AF583"/>
  <c r="AE583"/>
  <c r="AD583"/>
  <c r="AM582"/>
  <c r="AL582"/>
  <c r="AK582"/>
  <c r="AJ582"/>
  <c r="AI582"/>
  <c r="AH582"/>
  <c r="AG582"/>
  <c r="AF582"/>
  <c r="AE582"/>
  <c r="AD582"/>
  <c r="AM581"/>
  <c r="AL581"/>
  <c r="AK581"/>
  <c r="AJ581"/>
  <c r="AI581"/>
  <c r="AH581"/>
  <c r="AG581"/>
  <c r="AF581"/>
  <c r="AE581"/>
  <c r="AD581"/>
  <c r="AM580"/>
  <c r="AL580"/>
  <c r="AK580"/>
  <c r="AJ580"/>
  <c r="AI580"/>
  <c r="AH580"/>
  <c r="AG580"/>
  <c r="AF580"/>
  <c r="AE580"/>
  <c r="AD580"/>
  <c r="AM579"/>
  <c r="AL579"/>
  <c r="AK579"/>
  <c r="AJ579"/>
  <c r="AI579"/>
  <c r="AH579"/>
  <c r="AG579"/>
  <c r="AF579"/>
  <c r="AE579"/>
  <c r="AD579"/>
  <c r="AM578"/>
  <c r="AL578"/>
  <c r="AK578"/>
  <c r="AJ578"/>
  <c r="AI578"/>
  <c r="AH578"/>
  <c r="AG578"/>
  <c r="AF578"/>
  <c r="AE578"/>
  <c r="AD578"/>
  <c r="AM577"/>
  <c r="AL577"/>
  <c r="AK577"/>
  <c r="AJ577"/>
  <c r="AI577"/>
  <c r="AH577"/>
  <c r="AG577"/>
  <c r="AF577"/>
  <c r="AE577"/>
  <c r="AD577"/>
  <c r="AM576"/>
  <c r="AL576"/>
  <c r="AK576"/>
  <c r="AJ576"/>
  <c r="AI576"/>
  <c r="AH576"/>
  <c r="AG576"/>
  <c r="AF576"/>
  <c r="AE576"/>
  <c r="AD576"/>
  <c r="AM575"/>
  <c r="AL575"/>
  <c r="AK575"/>
  <c r="AJ575"/>
  <c r="AI575"/>
  <c r="AH575"/>
  <c r="AG575"/>
  <c r="AF575"/>
  <c r="AE575"/>
  <c r="AD575"/>
  <c r="AM574"/>
  <c r="AL574"/>
  <c r="AK574"/>
  <c r="AJ574"/>
  <c r="AI574"/>
  <c r="AH574"/>
  <c r="AG574"/>
  <c r="AF574"/>
  <c r="AE574"/>
  <c r="AD574"/>
  <c r="AM573"/>
  <c r="AL573"/>
  <c r="AK573"/>
  <c r="AJ573"/>
  <c r="AI573"/>
  <c r="AH573"/>
  <c r="AG573"/>
  <c r="AF573"/>
  <c r="AE573"/>
  <c r="AD573"/>
  <c r="AM572"/>
  <c r="AL572"/>
  <c r="AK572"/>
  <c r="AJ572"/>
  <c r="AI572"/>
  <c r="AH572"/>
  <c r="AG572"/>
  <c r="AF572"/>
  <c r="AE572"/>
  <c r="AD572"/>
  <c r="AM571"/>
  <c r="AL571"/>
  <c r="AK571"/>
  <c r="AJ571"/>
  <c r="AI571"/>
  <c r="AH571"/>
  <c r="AG571"/>
  <c r="AF571"/>
  <c r="AE571"/>
  <c r="AD571"/>
  <c r="AM570"/>
  <c r="AL570"/>
  <c r="AK570"/>
  <c r="AJ570"/>
  <c r="AI570"/>
  <c r="AH570"/>
  <c r="AG570"/>
  <c r="AF570"/>
  <c r="AE570"/>
  <c r="AD570"/>
  <c r="BM569"/>
  <c r="BL569"/>
  <c r="BK569"/>
  <c r="BJ569"/>
  <c r="BI569"/>
  <c r="BH569"/>
  <c r="BG569"/>
  <c r="BF569"/>
  <c r="BE569"/>
  <c r="BD569"/>
  <c r="BC569"/>
  <c r="BB569"/>
  <c r="BA569"/>
  <c r="AZ569"/>
  <c r="AY569"/>
  <c r="AX569"/>
  <c r="AW569"/>
  <c r="AV569"/>
  <c r="AU569"/>
  <c r="AT569"/>
  <c r="AS569"/>
  <c r="AR569"/>
  <c r="AQ569"/>
  <c r="AM569"/>
  <c r="AL569"/>
  <c r="AK569"/>
  <c r="AJ569"/>
  <c r="AI569"/>
  <c r="AH569"/>
  <c r="AG569"/>
  <c r="AF569"/>
  <c r="AE569"/>
  <c r="AD569"/>
  <c r="BM568"/>
  <c r="BL568"/>
  <c r="BK568"/>
  <c r="BJ568"/>
  <c r="BI568"/>
  <c r="BH568"/>
  <c r="BG568"/>
  <c r="BF568"/>
  <c r="BE568"/>
  <c r="BD568"/>
  <c r="BC568"/>
  <c r="BB568"/>
  <c r="BA568"/>
  <c r="AZ568"/>
  <c r="AY568"/>
  <c r="AX568"/>
  <c r="AW568"/>
  <c r="AV568"/>
  <c r="AU568"/>
  <c r="AT568"/>
  <c r="AS568"/>
  <c r="AR568"/>
  <c r="AQ568"/>
  <c r="AM568"/>
  <c r="AL568"/>
  <c r="AK568"/>
  <c r="AJ568"/>
  <c r="AI568"/>
  <c r="AH568"/>
  <c r="AG568"/>
  <c r="AF568"/>
  <c r="AE568"/>
  <c r="AD568"/>
  <c r="BM567"/>
  <c r="BL567"/>
  <c r="BK567"/>
  <c r="BJ567"/>
  <c r="BI567"/>
  <c r="BH567"/>
  <c r="BG567"/>
  <c r="BF567"/>
  <c r="BE567"/>
  <c r="BD567"/>
  <c r="BC567"/>
  <c r="BB567"/>
  <c r="BA567"/>
  <c r="AZ567"/>
  <c r="AY567"/>
  <c r="AX567"/>
  <c r="AW567"/>
  <c r="AV567"/>
  <c r="AU567"/>
  <c r="AT567"/>
  <c r="AS567"/>
  <c r="AR567"/>
  <c r="AQ567"/>
  <c r="AM567"/>
  <c r="AL567"/>
  <c r="AK567"/>
  <c r="AJ567"/>
  <c r="AI567"/>
  <c r="AH567"/>
  <c r="AG567"/>
  <c r="AF567"/>
  <c r="AE567"/>
  <c r="AD567"/>
  <c r="BM566"/>
  <c r="BL566"/>
  <c r="BK566"/>
  <c r="BJ566"/>
  <c r="BI566"/>
  <c r="BH566"/>
  <c r="BG566"/>
  <c r="BF566"/>
  <c r="BE566"/>
  <c r="BD566"/>
  <c r="BC566"/>
  <c r="BB566"/>
  <c r="BA566"/>
  <c r="AZ566"/>
  <c r="AY566"/>
  <c r="AX566"/>
  <c r="AW566"/>
  <c r="AV566"/>
  <c r="AU566"/>
  <c r="AT566"/>
  <c r="AS566"/>
  <c r="AR566"/>
  <c r="AQ566"/>
  <c r="AM566"/>
  <c r="AL566"/>
  <c r="AK566"/>
  <c r="AJ566"/>
  <c r="AI566"/>
  <c r="AH566"/>
  <c r="AG566"/>
  <c r="AF566"/>
  <c r="AE566"/>
  <c r="AD566"/>
  <c r="BM565"/>
  <c r="BL565"/>
  <c r="BK565"/>
  <c r="BJ565"/>
  <c r="BI565"/>
  <c r="BH565"/>
  <c r="BG565"/>
  <c r="BF565"/>
  <c r="BE565"/>
  <c r="BD565"/>
  <c r="BC565"/>
  <c r="BB565"/>
  <c r="BA565"/>
  <c r="AZ565"/>
  <c r="AY565"/>
  <c r="AX565"/>
  <c r="AW565"/>
  <c r="AV565"/>
  <c r="AU565"/>
  <c r="AT565"/>
  <c r="AS565"/>
  <c r="AR565"/>
  <c r="AQ565"/>
  <c r="AM565"/>
  <c r="AL565"/>
  <c r="AK565"/>
  <c r="AJ565"/>
  <c r="AI565"/>
  <c r="AH565"/>
  <c r="AG565"/>
  <c r="AF565"/>
  <c r="AE565"/>
  <c r="AD565"/>
  <c r="BM564"/>
  <c r="BL564"/>
  <c r="BK564"/>
  <c r="BJ564"/>
  <c r="BI564"/>
  <c r="BH564"/>
  <c r="BG564"/>
  <c r="BF564"/>
  <c r="BE564"/>
  <c r="BD564"/>
  <c r="BC564"/>
  <c r="BB564"/>
  <c r="BA564"/>
  <c r="AZ564"/>
  <c r="AY564"/>
  <c r="AX564"/>
  <c r="AW564"/>
  <c r="AV564"/>
  <c r="AU564"/>
  <c r="AT564"/>
  <c r="AS564"/>
  <c r="AR564"/>
  <c r="AQ564"/>
  <c r="AM564"/>
  <c r="AL564"/>
  <c r="AK564"/>
  <c r="AJ564"/>
  <c r="AI564"/>
  <c r="AH564"/>
  <c r="AG564"/>
  <c r="AF564"/>
  <c r="AE564"/>
  <c r="AD564"/>
  <c r="BM563"/>
  <c r="BL563"/>
  <c r="BK563"/>
  <c r="BJ563"/>
  <c r="BI563"/>
  <c r="BH563"/>
  <c r="BG563"/>
  <c r="BF563"/>
  <c r="BE563"/>
  <c r="BD563"/>
  <c r="BC563"/>
  <c r="BB563"/>
  <c r="BA563"/>
  <c r="AZ563"/>
  <c r="AY563"/>
  <c r="AX563"/>
  <c r="AW563"/>
  <c r="AV563"/>
  <c r="AU563"/>
  <c r="AT563"/>
  <c r="AS563"/>
  <c r="AR563"/>
  <c r="AQ563"/>
  <c r="AM563"/>
  <c r="AL563"/>
  <c r="AK563"/>
  <c r="AJ563"/>
  <c r="AI563"/>
  <c r="AH563"/>
  <c r="AG563"/>
  <c r="AF563"/>
  <c r="AE563"/>
  <c r="AD563"/>
  <c r="BM562"/>
  <c r="BL562"/>
  <c r="BK562"/>
  <c r="BJ562"/>
  <c r="BI562"/>
  <c r="BH562"/>
  <c r="BG562"/>
  <c r="BF562"/>
  <c r="BE562"/>
  <c r="BD562"/>
  <c r="BC562"/>
  <c r="BB562"/>
  <c r="BA562"/>
  <c r="AZ562"/>
  <c r="AY562"/>
  <c r="AX562"/>
  <c r="AW562"/>
  <c r="AV562"/>
  <c r="AU562"/>
  <c r="AT562"/>
  <c r="AS562"/>
  <c r="AR562"/>
  <c r="AQ562"/>
  <c r="AM562"/>
  <c r="AL562"/>
  <c r="AK562"/>
  <c r="AJ562"/>
  <c r="AI562"/>
  <c r="AH562"/>
  <c r="AG562"/>
  <c r="AF562"/>
  <c r="AE562"/>
  <c r="AD562"/>
  <c r="BM561"/>
  <c r="BL561"/>
  <c r="BK561"/>
  <c r="BJ561"/>
  <c r="BI561"/>
  <c r="BH561"/>
  <c r="BG561"/>
  <c r="BF561"/>
  <c r="BE561"/>
  <c r="BD561"/>
  <c r="BC561"/>
  <c r="BB561"/>
  <c r="BA561"/>
  <c r="AZ561"/>
  <c r="AY561"/>
  <c r="AX561"/>
  <c r="AW561"/>
  <c r="AV561"/>
  <c r="AU561"/>
  <c r="AT561"/>
  <c r="AS561"/>
  <c r="AR561"/>
  <c r="AQ561"/>
  <c r="AM561"/>
  <c r="AL561"/>
  <c r="AK561"/>
  <c r="AJ561"/>
  <c r="AI561"/>
  <c r="AH561"/>
  <c r="AG561"/>
  <c r="AF561"/>
  <c r="AE561"/>
  <c r="AD561"/>
  <c r="BM560"/>
  <c r="BL560"/>
  <c r="BK560"/>
  <c r="BJ560"/>
  <c r="BI560"/>
  <c r="BH560"/>
  <c r="BG560"/>
  <c r="BF560"/>
  <c r="BE560"/>
  <c r="BD560"/>
  <c r="BC560"/>
  <c r="BB560"/>
  <c r="BA560"/>
  <c r="AZ560"/>
  <c r="AY560"/>
  <c r="AX560"/>
  <c r="AW560"/>
  <c r="AV560"/>
  <c r="AU560"/>
  <c r="AT560"/>
  <c r="AS560"/>
  <c r="AR560"/>
  <c r="AQ560"/>
  <c r="AM560"/>
  <c r="AL560"/>
  <c r="AK560"/>
  <c r="AJ560"/>
  <c r="AI560"/>
  <c r="AH560"/>
  <c r="AG560"/>
  <c r="AF560"/>
  <c r="AE560"/>
  <c r="AD560"/>
  <c r="BM559"/>
  <c r="BL559"/>
  <c r="BK559"/>
  <c r="BJ559"/>
  <c r="BI559"/>
  <c r="BH559"/>
  <c r="BG559"/>
  <c r="BF559"/>
  <c r="BE559"/>
  <c r="BD559"/>
  <c r="BC559"/>
  <c r="BB559"/>
  <c r="BA559"/>
  <c r="AZ559"/>
  <c r="AY559"/>
  <c r="AX559"/>
  <c r="AW559"/>
  <c r="AV559"/>
  <c r="AU559"/>
  <c r="AT559"/>
  <c r="AS559"/>
  <c r="AR559"/>
  <c r="AQ559"/>
  <c r="AM559"/>
  <c r="AL559"/>
  <c r="AK559"/>
  <c r="AJ559"/>
  <c r="AI559"/>
  <c r="AH559"/>
  <c r="AG559"/>
  <c r="AF559"/>
  <c r="AE559"/>
  <c r="AD559"/>
  <c r="BM558"/>
  <c r="BL558"/>
  <c r="BK558"/>
  <c r="BJ558"/>
  <c r="BI558"/>
  <c r="BH558"/>
  <c r="BG558"/>
  <c r="BF558"/>
  <c r="BE558"/>
  <c r="BD558"/>
  <c r="BC558"/>
  <c r="BB558"/>
  <c r="BA558"/>
  <c r="AZ558"/>
  <c r="AY558"/>
  <c r="AX558"/>
  <c r="AW558"/>
  <c r="AV558"/>
  <c r="AU558"/>
  <c r="AT558"/>
  <c r="AS558"/>
  <c r="AR558"/>
  <c r="AQ558"/>
  <c r="AM558"/>
  <c r="AL558"/>
  <c r="AK558"/>
  <c r="AJ558"/>
  <c r="AI558"/>
  <c r="AH558"/>
  <c r="AG558"/>
  <c r="AF558"/>
  <c r="AE558"/>
  <c r="AD558"/>
  <c r="BM557"/>
  <c r="BL557"/>
  <c r="BK557"/>
  <c r="BJ557"/>
  <c r="BI557"/>
  <c r="BH557"/>
  <c r="BG557"/>
  <c r="BF557"/>
  <c r="BE557"/>
  <c r="BD557"/>
  <c r="BC557"/>
  <c r="BB557"/>
  <c r="BA557"/>
  <c r="AZ557"/>
  <c r="AY557"/>
  <c r="AX557"/>
  <c r="AW557"/>
  <c r="AV557"/>
  <c r="AU557"/>
  <c r="AT557"/>
  <c r="AS557"/>
  <c r="AR557"/>
  <c r="AQ557"/>
  <c r="AM557"/>
  <c r="AL557"/>
  <c r="AK557"/>
  <c r="AJ557"/>
  <c r="AI557"/>
  <c r="AH557"/>
  <c r="AG557"/>
  <c r="AF557"/>
  <c r="AE557"/>
  <c r="AD557"/>
  <c r="BM556"/>
  <c r="BL556"/>
  <c r="BK556"/>
  <c r="BJ556"/>
  <c r="BI556"/>
  <c r="BH556"/>
  <c r="BG556"/>
  <c r="BF556"/>
  <c r="BE556"/>
  <c r="BD556"/>
  <c r="BC556"/>
  <c r="BB556"/>
  <c r="BA556"/>
  <c r="AZ556"/>
  <c r="AY556"/>
  <c r="AX556"/>
  <c r="AW556"/>
  <c r="AV556"/>
  <c r="AU556"/>
  <c r="AT556"/>
  <c r="AS556"/>
  <c r="AR556"/>
  <c r="AQ556"/>
  <c r="AM556"/>
  <c r="AL556"/>
  <c r="AK556"/>
  <c r="AJ556"/>
  <c r="AI556"/>
  <c r="AH556"/>
  <c r="AG556"/>
  <c r="AF556"/>
  <c r="AE556"/>
  <c r="AD556"/>
  <c r="BM555"/>
  <c r="BL555"/>
  <c r="BK555"/>
  <c r="BJ555"/>
  <c r="BI555"/>
  <c r="BH555"/>
  <c r="BG555"/>
  <c r="BF555"/>
  <c r="BE555"/>
  <c r="BD555"/>
  <c r="BC555"/>
  <c r="BB555"/>
  <c r="BA555"/>
  <c r="AZ555"/>
  <c r="AY555"/>
  <c r="AX555"/>
  <c r="AW555"/>
  <c r="AV555"/>
  <c r="AU555"/>
  <c r="AT555"/>
  <c r="AS555"/>
  <c r="AR555"/>
  <c r="AQ555"/>
  <c r="AM555"/>
  <c r="AL555"/>
  <c r="AK555"/>
  <c r="AJ555"/>
  <c r="AI555"/>
  <c r="AH555"/>
  <c r="AG555"/>
  <c r="AF555"/>
  <c r="AE555"/>
  <c r="AD555"/>
  <c r="BM554"/>
  <c r="BL554"/>
  <c r="BK554"/>
  <c r="BJ554"/>
  <c r="BI554"/>
  <c r="BH554"/>
  <c r="BG554"/>
  <c r="BF554"/>
  <c r="BE554"/>
  <c r="BD554"/>
  <c r="BC554"/>
  <c r="BB554"/>
  <c r="BA554"/>
  <c r="AZ554"/>
  <c r="AY554"/>
  <c r="AX554"/>
  <c r="AW554"/>
  <c r="AV554"/>
  <c r="AU554"/>
  <c r="AT554"/>
  <c r="AS554"/>
  <c r="AR554"/>
  <c r="AQ554"/>
  <c r="AM554"/>
  <c r="AL554"/>
  <c r="AK554"/>
  <c r="AJ554"/>
  <c r="AI554"/>
  <c r="AH554"/>
  <c r="AG554"/>
  <c r="AF554"/>
  <c r="AE554"/>
  <c r="AD554"/>
  <c r="BM553"/>
  <c r="BL553"/>
  <c r="BK553"/>
  <c r="BJ553"/>
  <c r="BI553"/>
  <c r="BH553"/>
  <c r="BG553"/>
  <c r="BF553"/>
  <c r="BE553"/>
  <c r="BD553"/>
  <c r="BC553"/>
  <c r="BB553"/>
  <c r="BA553"/>
  <c r="AZ553"/>
  <c r="AY553"/>
  <c r="AX553"/>
  <c r="AW553"/>
  <c r="AV553"/>
  <c r="AU553"/>
  <c r="AT553"/>
  <c r="AS553"/>
  <c r="AR553"/>
  <c r="AQ553"/>
  <c r="AM553"/>
  <c r="AL553"/>
  <c r="AK553"/>
  <c r="AJ553"/>
  <c r="AI553"/>
  <c r="AH553"/>
  <c r="AG553"/>
  <c r="AF553"/>
  <c r="AE553"/>
  <c r="AD553"/>
  <c r="BM552"/>
  <c r="BL552"/>
  <c r="BK552"/>
  <c r="BJ552"/>
  <c r="BI552"/>
  <c r="BH552"/>
  <c r="BG552"/>
  <c r="BF552"/>
  <c r="BE552"/>
  <c r="BD552"/>
  <c r="BC552"/>
  <c r="BB552"/>
  <c r="BA552"/>
  <c r="AZ552"/>
  <c r="AY552"/>
  <c r="AX552"/>
  <c r="AW552"/>
  <c r="AV552"/>
  <c r="AU552"/>
  <c r="AT552"/>
  <c r="AS552"/>
  <c r="AR552"/>
  <c r="AQ552"/>
  <c r="AM552"/>
  <c r="AL552"/>
  <c r="AK552"/>
  <c r="AJ552"/>
  <c r="AI552"/>
  <c r="AH552"/>
  <c r="AG552"/>
  <c r="AF552"/>
  <c r="AE552"/>
  <c r="AD552"/>
  <c r="BM551"/>
  <c r="BL551"/>
  <c r="BK551"/>
  <c r="BJ551"/>
  <c r="BI551"/>
  <c r="BH551"/>
  <c r="BG551"/>
  <c r="BF551"/>
  <c r="BE551"/>
  <c r="BD551"/>
  <c r="BC551"/>
  <c r="BB551"/>
  <c r="BA551"/>
  <c r="AZ551"/>
  <c r="AY551"/>
  <c r="AX551"/>
  <c r="AW551"/>
  <c r="AV551"/>
  <c r="AU551"/>
  <c r="AT551"/>
  <c r="AS551"/>
  <c r="AR551"/>
  <c r="AQ551"/>
  <c r="AM551"/>
  <c r="AL551"/>
  <c r="AK551"/>
  <c r="AJ551"/>
  <c r="AI551"/>
  <c r="AH551"/>
  <c r="AG551"/>
  <c r="AF551"/>
  <c r="AE551"/>
  <c r="AD551"/>
  <c r="BM550"/>
  <c r="BL550"/>
  <c r="BK550"/>
  <c r="BJ550"/>
  <c r="BI550"/>
  <c r="BH550"/>
  <c r="BG550"/>
  <c r="BF550"/>
  <c r="BE550"/>
  <c r="BD550"/>
  <c r="BC550"/>
  <c r="BB550"/>
  <c r="BA550"/>
  <c r="AZ550"/>
  <c r="AY550"/>
  <c r="AX550"/>
  <c r="AW550"/>
  <c r="AV550"/>
  <c r="AU550"/>
  <c r="AT550"/>
  <c r="AS550"/>
  <c r="AR550"/>
  <c r="AQ550"/>
  <c r="AM550"/>
  <c r="AL550"/>
  <c r="AK550"/>
  <c r="AJ550"/>
  <c r="AI550"/>
  <c r="AH550"/>
  <c r="AG550"/>
  <c r="AF550"/>
  <c r="AE550"/>
  <c r="AD550"/>
  <c r="BM549"/>
  <c r="BL549"/>
  <c r="BK549"/>
  <c r="BJ549"/>
  <c r="BI549"/>
  <c r="BH549"/>
  <c r="BG549"/>
  <c r="BF549"/>
  <c r="BE549"/>
  <c r="BD549"/>
  <c r="BC549"/>
  <c r="BB549"/>
  <c r="BA549"/>
  <c r="AZ549"/>
  <c r="AY549"/>
  <c r="AX549"/>
  <c r="AW549"/>
  <c r="AV549"/>
  <c r="AU549"/>
  <c r="AT549"/>
  <c r="AS549"/>
  <c r="AR549"/>
  <c r="AQ549"/>
  <c r="AM549"/>
  <c r="AL549"/>
  <c r="AK549"/>
  <c r="AJ549"/>
  <c r="AI549"/>
  <c r="AH549"/>
  <c r="AG549"/>
  <c r="AF549"/>
  <c r="AE549"/>
  <c r="AD549"/>
  <c r="BM548"/>
  <c r="BL548"/>
  <c r="BK548"/>
  <c r="BJ548"/>
  <c r="BI548"/>
  <c r="BH548"/>
  <c r="BG548"/>
  <c r="BF548"/>
  <c r="BE548"/>
  <c r="BD548"/>
  <c r="BC548"/>
  <c r="BB548"/>
  <c r="BA548"/>
  <c r="AZ548"/>
  <c r="AY548"/>
  <c r="AX548"/>
  <c r="AW548"/>
  <c r="AV548"/>
  <c r="AU548"/>
  <c r="AT548"/>
  <c r="AS548"/>
  <c r="AR548"/>
  <c r="AQ548"/>
  <c r="AM548"/>
  <c r="AL548"/>
  <c r="AK548"/>
  <c r="AJ548"/>
  <c r="AI548"/>
  <c r="AH548"/>
  <c r="AG548"/>
  <c r="AF548"/>
  <c r="AE548"/>
  <c r="AD548"/>
  <c r="BM547"/>
  <c r="BL547"/>
  <c r="BK547"/>
  <c r="BJ547"/>
  <c r="BI547"/>
  <c r="BH547"/>
  <c r="BG547"/>
  <c r="BF547"/>
  <c r="BE547"/>
  <c r="BD547"/>
  <c r="BC547"/>
  <c r="BB547"/>
  <c r="BA547"/>
  <c r="AZ547"/>
  <c r="AY547"/>
  <c r="AX547"/>
  <c r="AW547"/>
  <c r="AV547"/>
  <c r="AU547"/>
  <c r="AT547"/>
  <c r="AS547"/>
  <c r="AR547"/>
  <c r="AQ547"/>
  <c r="AM547"/>
  <c r="AL547"/>
  <c r="AK547"/>
  <c r="AJ547"/>
  <c r="AI547"/>
  <c r="AH547"/>
  <c r="AG547"/>
  <c r="AF547"/>
  <c r="AE547"/>
  <c r="AD547"/>
  <c r="BM546"/>
  <c r="BL546"/>
  <c r="BK546"/>
  <c r="BJ546"/>
  <c r="BI546"/>
  <c r="BH546"/>
  <c r="BG546"/>
  <c r="BF546"/>
  <c r="BE546"/>
  <c r="BD546"/>
  <c r="BC546"/>
  <c r="BB546"/>
  <c r="BA546"/>
  <c r="AZ546"/>
  <c r="AY546"/>
  <c r="AX546"/>
  <c r="AW546"/>
  <c r="AV546"/>
  <c r="AU546"/>
  <c r="AT546"/>
  <c r="AS546"/>
  <c r="AR546"/>
  <c r="AQ546"/>
  <c r="AM546"/>
  <c r="AL546"/>
  <c r="AK546"/>
  <c r="AJ546"/>
  <c r="AI546"/>
  <c r="AH546"/>
  <c r="AG546"/>
  <c r="AF546"/>
  <c r="AE546"/>
  <c r="AD546"/>
  <c r="BS574"/>
  <c r="AQ574" s="1"/>
  <c r="BS573"/>
  <c r="AQ573" s="1"/>
  <c r="BS572"/>
  <c r="AQ572" s="1"/>
  <c r="AM534"/>
  <c r="AL534"/>
  <c r="AK534"/>
  <c r="AJ534"/>
  <c r="AI534"/>
  <c r="AH534"/>
  <c r="AG534"/>
  <c r="AF534"/>
  <c r="AE534"/>
  <c r="AD534"/>
  <c r="AM533"/>
  <c r="AL533"/>
  <c r="AK533"/>
  <c r="AJ533"/>
  <c r="AI533"/>
  <c r="AH533"/>
  <c r="AG533"/>
  <c r="AF533"/>
  <c r="AE533"/>
  <c r="AD533"/>
  <c r="AM532"/>
  <c r="AL532"/>
  <c r="AK532"/>
  <c r="AJ532"/>
  <c r="AI532"/>
  <c r="AH532"/>
  <c r="AG532"/>
  <c r="AF532"/>
  <c r="AE532"/>
  <c r="AD532"/>
  <c r="AM531"/>
  <c r="AL531"/>
  <c r="AK531"/>
  <c r="AJ531"/>
  <c r="AI531"/>
  <c r="AH531"/>
  <c r="AG531"/>
  <c r="AF531"/>
  <c r="AE531"/>
  <c r="AD531"/>
  <c r="AM530"/>
  <c r="AL530"/>
  <c r="AK530"/>
  <c r="AJ530"/>
  <c r="AI530"/>
  <c r="AH530"/>
  <c r="AG530"/>
  <c r="AF530"/>
  <c r="AE530"/>
  <c r="AD530"/>
  <c r="AM529"/>
  <c r="AL529"/>
  <c r="AK529"/>
  <c r="AJ529"/>
  <c r="AI529"/>
  <c r="AH529"/>
  <c r="AG529"/>
  <c r="AF529"/>
  <c r="AE529"/>
  <c r="AD529"/>
  <c r="AM528"/>
  <c r="AL528"/>
  <c r="AK528"/>
  <c r="AJ528"/>
  <c r="AI528"/>
  <c r="AH528"/>
  <c r="AG528"/>
  <c r="AF528"/>
  <c r="AE528"/>
  <c r="AD528"/>
  <c r="AM527"/>
  <c r="AL527"/>
  <c r="AK527"/>
  <c r="AJ527"/>
  <c r="AI527"/>
  <c r="AH527"/>
  <c r="AG527"/>
  <c r="AF527"/>
  <c r="AE527"/>
  <c r="AD527"/>
  <c r="AM526"/>
  <c r="AL526"/>
  <c r="AK526"/>
  <c r="AJ526"/>
  <c r="AI526"/>
  <c r="AH526"/>
  <c r="AG526"/>
  <c r="AF526"/>
  <c r="AE526"/>
  <c r="AD526"/>
  <c r="AM525"/>
  <c r="AL525"/>
  <c r="AK525"/>
  <c r="AJ525"/>
  <c r="AI525"/>
  <c r="AH525"/>
  <c r="AG525"/>
  <c r="AF525"/>
  <c r="AE525"/>
  <c r="AD525"/>
  <c r="AM524"/>
  <c r="AL524"/>
  <c r="AK524"/>
  <c r="AJ524"/>
  <c r="AI524"/>
  <c r="AH524"/>
  <c r="AG524"/>
  <c r="AF524"/>
  <c r="AE524"/>
  <c r="AD524"/>
  <c r="AM523"/>
  <c r="AL523"/>
  <c r="AK523"/>
  <c r="AJ523"/>
  <c r="AI523"/>
  <c r="AH523"/>
  <c r="AG523"/>
  <c r="AF523"/>
  <c r="AE523"/>
  <c r="AD523"/>
  <c r="AM522"/>
  <c r="AL522"/>
  <c r="AK522"/>
  <c r="AJ522"/>
  <c r="AI522"/>
  <c r="AH522"/>
  <c r="AG522"/>
  <c r="AF522"/>
  <c r="AE522"/>
  <c r="AD522"/>
  <c r="AM521"/>
  <c r="AL521"/>
  <c r="AK521"/>
  <c r="AJ521"/>
  <c r="AI521"/>
  <c r="AH521"/>
  <c r="AG521"/>
  <c r="AF521"/>
  <c r="AE521"/>
  <c r="AD521"/>
  <c r="AM520"/>
  <c r="AL520"/>
  <c r="AK520"/>
  <c r="AJ520"/>
  <c r="AI520"/>
  <c r="AH520"/>
  <c r="AG520"/>
  <c r="AF520"/>
  <c r="AE520"/>
  <c r="AD520"/>
  <c r="AM519"/>
  <c r="AL519"/>
  <c r="AK519"/>
  <c r="AJ519"/>
  <c r="AI519"/>
  <c r="AH519"/>
  <c r="AG519"/>
  <c r="AF519"/>
  <c r="AE519"/>
  <c r="AD519"/>
  <c r="AM518"/>
  <c r="AL518"/>
  <c r="AK518"/>
  <c r="AJ518"/>
  <c r="AI518"/>
  <c r="AH518"/>
  <c r="AG518"/>
  <c r="AF518"/>
  <c r="AE518"/>
  <c r="AD518"/>
  <c r="AM517"/>
  <c r="AL517"/>
  <c r="AK517"/>
  <c r="AJ517"/>
  <c r="AI517"/>
  <c r="AH517"/>
  <c r="AG517"/>
  <c r="AF517"/>
  <c r="AE517"/>
  <c r="AD517"/>
  <c r="AM516"/>
  <c r="AL516"/>
  <c r="AK516"/>
  <c r="AJ516"/>
  <c r="AI516"/>
  <c r="AH516"/>
  <c r="AG516"/>
  <c r="AF516"/>
  <c r="AE516"/>
  <c r="AD516"/>
  <c r="AM515"/>
  <c r="AL515"/>
  <c r="AK515"/>
  <c r="AJ515"/>
  <c r="AI515"/>
  <c r="AH515"/>
  <c r="AG515"/>
  <c r="AF515"/>
  <c r="AE515"/>
  <c r="AD515"/>
  <c r="AM514"/>
  <c r="AL514"/>
  <c r="AK514"/>
  <c r="AJ514"/>
  <c r="AI514"/>
  <c r="AH514"/>
  <c r="AG514"/>
  <c r="AF514"/>
  <c r="AE514"/>
  <c r="AD514"/>
  <c r="AM513"/>
  <c r="AL513"/>
  <c r="AK513"/>
  <c r="AJ513"/>
  <c r="AI513"/>
  <c r="AH513"/>
  <c r="AG513"/>
  <c r="AF513"/>
  <c r="AE513"/>
  <c r="AD513"/>
  <c r="AM512"/>
  <c r="AL512"/>
  <c r="AK512"/>
  <c r="AJ512"/>
  <c r="AI512"/>
  <c r="AH512"/>
  <c r="AG512"/>
  <c r="AF512"/>
  <c r="AE512"/>
  <c r="AD512"/>
  <c r="AM511"/>
  <c r="AL511"/>
  <c r="AK511"/>
  <c r="AJ511"/>
  <c r="AI511"/>
  <c r="AH511"/>
  <c r="AG511"/>
  <c r="AF511"/>
  <c r="AE511"/>
  <c r="AD511"/>
  <c r="AM510"/>
  <c r="AL510"/>
  <c r="AK510"/>
  <c r="AJ510"/>
  <c r="AI510"/>
  <c r="AH510"/>
  <c r="AG510"/>
  <c r="AF510"/>
  <c r="AE510"/>
  <c r="AD510"/>
  <c r="AM509"/>
  <c r="AL509"/>
  <c r="AK509"/>
  <c r="AJ509"/>
  <c r="AI509"/>
  <c r="AH509"/>
  <c r="AG509"/>
  <c r="AF509"/>
  <c r="AE509"/>
  <c r="AD509"/>
  <c r="AM508"/>
  <c r="AL508"/>
  <c r="AK508"/>
  <c r="AJ508"/>
  <c r="AI508"/>
  <c r="AH508"/>
  <c r="AG508"/>
  <c r="AF508"/>
  <c r="AE508"/>
  <c r="AD508"/>
  <c r="AM507"/>
  <c r="AL507"/>
  <c r="AK507"/>
  <c r="AJ507"/>
  <c r="AI507"/>
  <c r="AH507"/>
  <c r="AG507"/>
  <c r="AF507"/>
  <c r="AE507"/>
  <c r="AD507"/>
  <c r="AM506"/>
  <c r="AL506"/>
  <c r="AK506"/>
  <c r="AJ506"/>
  <c r="AI506"/>
  <c r="AH506"/>
  <c r="AG506"/>
  <c r="AF506"/>
  <c r="AE506"/>
  <c r="AD506"/>
  <c r="AM505"/>
  <c r="AL505"/>
  <c r="AK505"/>
  <c r="AJ505"/>
  <c r="AI505"/>
  <c r="AH505"/>
  <c r="AG505"/>
  <c r="AF505"/>
  <c r="AE505"/>
  <c r="AD505"/>
  <c r="AM504"/>
  <c r="AL504"/>
  <c r="AK504"/>
  <c r="AJ504"/>
  <c r="AI504"/>
  <c r="AH504"/>
  <c r="AG504"/>
  <c r="AF504"/>
  <c r="AE504"/>
  <c r="AD504"/>
  <c r="AM503"/>
  <c r="AL503"/>
  <c r="AK503"/>
  <c r="AJ503"/>
  <c r="AI503"/>
  <c r="AH503"/>
  <c r="AG503"/>
  <c r="AF503"/>
  <c r="AE503"/>
  <c r="AD503"/>
  <c r="AM502"/>
  <c r="AL502"/>
  <c r="AK502"/>
  <c r="AJ502"/>
  <c r="AI502"/>
  <c r="AH502"/>
  <c r="AG502"/>
  <c r="AF502"/>
  <c r="AE502"/>
  <c r="AD502"/>
  <c r="AM501"/>
  <c r="AL501"/>
  <c r="AK501"/>
  <c r="AJ501"/>
  <c r="AI501"/>
  <c r="AH501"/>
  <c r="AG501"/>
  <c r="AF501"/>
  <c r="AE501"/>
  <c r="AD501"/>
  <c r="AM500"/>
  <c r="AL500"/>
  <c r="AK500"/>
  <c r="AJ500"/>
  <c r="AI500"/>
  <c r="AH500"/>
  <c r="AG500"/>
  <c r="AF500"/>
  <c r="AE500"/>
  <c r="AD500"/>
  <c r="AM499"/>
  <c r="AL499"/>
  <c r="AK499"/>
  <c r="AJ499"/>
  <c r="AI499"/>
  <c r="AH499"/>
  <c r="AG499"/>
  <c r="AF499"/>
  <c r="AE499"/>
  <c r="AD499"/>
  <c r="AM498"/>
  <c r="AL498"/>
  <c r="AK498"/>
  <c r="AJ498"/>
  <c r="AI498"/>
  <c r="AH498"/>
  <c r="AG498"/>
  <c r="AF498"/>
  <c r="AE498"/>
  <c r="AD498"/>
  <c r="AM497"/>
  <c r="AL497"/>
  <c r="AK497"/>
  <c r="AJ497"/>
  <c r="AI497"/>
  <c r="AH497"/>
  <c r="AG497"/>
  <c r="AF497"/>
  <c r="AE497"/>
  <c r="AD497"/>
  <c r="AM496"/>
  <c r="AL496"/>
  <c r="AK496"/>
  <c r="AJ496"/>
  <c r="AI496"/>
  <c r="AH496"/>
  <c r="AG496"/>
  <c r="AF496"/>
  <c r="AE496"/>
  <c r="AD496"/>
  <c r="AM495"/>
  <c r="AL495"/>
  <c r="AK495"/>
  <c r="AJ495"/>
  <c r="AI495"/>
  <c r="AH495"/>
  <c r="AG495"/>
  <c r="AF495"/>
  <c r="AE495"/>
  <c r="AD495"/>
  <c r="AM494"/>
  <c r="AL494"/>
  <c r="AK494"/>
  <c r="AJ494"/>
  <c r="AI494"/>
  <c r="AH494"/>
  <c r="AG494"/>
  <c r="AF494"/>
  <c r="AE494"/>
  <c r="AD494"/>
  <c r="AM493"/>
  <c r="AL493"/>
  <c r="AK493"/>
  <c r="AJ493"/>
  <c r="AI493"/>
  <c r="AH493"/>
  <c r="AG493"/>
  <c r="AF493"/>
  <c r="AE493"/>
  <c r="AD493"/>
  <c r="AM492"/>
  <c r="AL492"/>
  <c r="AK492"/>
  <c r="AJ492"/>
  <c r="AI492"/>
  <c r="AH492"/>
  <c r="AG492"/>
  <c r="AF492"/>
  <c r="AE492"/>
  <c r="AD492"/>
  <c r="AM491"/>
  <c r="AL491"/>
  <c r="AK491"/>
  <c r="AJ491"/>
  <c r="AI491"/>
  <c r="AH491"/>
  <c r="AG491"/>
  <c r="AF491"/>
  <c r="AE491"/>
  <c r="AD491"/>
  <c r="AM490"/>
  <c r="AL490"/>
  <c r="AK490"/>
  <c r="AJ490"/>
  <c r="AI490"/>
  <c r="AH490"/>
  <c r="AG490"/>
  <c r="AF490"/>
  <c r="AE490"/>
  <c r="AD490"/>
  <c r="AM489"/>
  <c r="AL489"/>
  <c r="AK489"/>
  <c r="AJ489"/>
  <c r="AI489"/>
  <c r="AH489"/>
  <c r="AG489"/>
  <c r="AF489"/>
  <c r="AE489"/>
  <c r="AD489"/>
  <c r="AM488"/>
  <c r="AL488"/>
  <c r="AK488"/>
  <c r="AJ488"/>
  <c r="AI488"/>
  <c r="AH488"/>
  <c r="AG488"/>
  <c r="AF488"/>
  <c r="AE488"/>
  <c r="AD488"/>
  <c r="AM487"/>
  <c r="AL487"/>
  <c r="AK487"/>
  <c r="AJ487"/>
  <c r="AI487"/>
  <c r="AH487"/>
  <c r="AG487"/>
  <c r="AF487"/>
  <c r="AE487"/>
  <c r="AD487"/>
  <c r="AM486"/>
  <c r="AL486"/>
  <c r="AK486"/>
  <c r="AJ486"/>
  <c r="AI486"/>
  <c r="AH486"/>
  <c r="AG486"/>
  <c r="AF486"/>
  <c r="AE486"/>
  <c r="AD486"/>
  <c r="AM485"/>
  <c r="AL485"/>
  <c r="AK485"/>
  <c r="AJ485"/>
  <c r="AI485"/>
  <c r="AH485"/>
  <c r="AG485"/>
  <c r="AF485"/>
  <c r="AE485"/>
  <c r="AD485"/>
  <c r="AM484"/>
  <c r="AL484"/>
  <c r="AK484"/>
  <c r="AJ484"/>
  <c r="AI484"/>
  <c r="AH484"/>
  <c r="AG484"/>
  <c r="AF484"/>
  <c r="AE484"/>
  <c r="AD484"/>
  <c r="AM483"/>
  <c r="AL483"/>
  <c r="AK483"/>
  <c r="AJ483"/>
  <c r="AI483"/>
  <c r="AH483"/>
  <c r="AG483"/>
  <c r="AF483"/>
  <c r="AE483"/>
  <c r="AD483"/>
  <c r="AM482"/>
  <c r="AL482"/>
  <c r="AK482"/>
  <c r="AJ482"/>
  <c r="AI482"/>
  <c r="AH482"/>
  <c r="AG482"/>
  <c r="AF482"/>
  <c r="AE482"/>
  <c r="AD482"/>
  <c r="AM481"/>
  <c r="AL481"/>
  <c r="AK481"/>
  <c r="AJ481"/>
  <c r="AI481"/>
  <c r="AH481"/>
  <c r="AG481"/>
  <c r="AF481"/>
  <c r="AE481"/>
  <c r="AD481"/>
  <c r="AM480"/>
  <c r="AL480"/>
  <c r="AK480"/>
  <c r="AJ480"/>
  <c r="AI480"/>
  <c r="AH480"/>
  <c r="AG480"/>
  <c r="AF480"/>
  <c r="AE480"/>
  <c r="AD480"/>
  <c r="AM479"/>
  <c r="AL479"/>
  <c r="AK479"/>
  <c r="AJ479"/>
  <c r="AI479"/>
  <c r="AH479"/>
  <c r="AG479"/>
  <c r="AF479"/>
  <c r="AE479"/>
  <c r="AD479"/>
  <c r="AM478"/>
  <c r="AL478"/>
  <c r="AK478"/>
  <c r="AJ478"/>
  <c r="AI478"/>
  <c r="AH478"/>
  <c r="AG478"/>
  <c r="AF478"/>
  <c r="AE478"/>
  <c r="AD478"/>
  <c r="AM477"/>
  <c r="AL477"/>
  <c r="AK477"/>
  <c r="AJ477"/>
  <c r="AI477"/>
  <c r="AH477"/>
  <c r="AG477"/>
  <c r="AF477"/>
  <c r="AE477"/>
  <c r="AD477"/>
  <c r="AM476"/>
  <c r="AL476"/>
  <c r="AK476"/>
  <c r="AJ476"/>
  <c r="AI476"/>
  <c r="AH476"/>
  <c r="AG476"/>
  <c r="AF476"/>
  <c r="AE476"/>
  <c r="AD476"/>
  <c r="AM475"/>
  <c r="AL475"/>
  <c r="AK475"/>
  <c r="AJ475"/>
  <c r="AI475"/>
  <c r="AH475"/>
  <c r="AG475"/>
  <c r="AF475"/>
  <c r="AE475"/>
  <c r="AD475"/>
  <c r="AM474"/>
  <c r="AL474"/>
  <c r="AK474"/>
  <c r="AJ474"/>
  <c r="AI474"/>
  <c r="AH474"/>
  <c r="AG474"/>
  <c r="AF474"/>
  <c r="AE474"/>
  <c r="AD474"/>
  <c r="AM473"/>
  <c r="AL473"/>
  <c r="AK473"/>
  <c r="AJ473"/>
  <c r="AI473"/>
  <c r="AH473"/>
  <c r="AG473"/>
  <c r="AF473"/>
  <c r="AE473"/>
  <c r="AD473"/>
  <c r="AM472"/>
  <c r="AL472"/>
  <c r="AK472"/>
  <c r="AJ472"/>
  <c r="AI472"/>
  <c r="AH472"/>
  <c r="AG472"/>
  <c r="AF472"/>
  <c r="AE472"/>
  <c r="AD472"/>
  <c r="AM471"/>
  <c r="AL471"/>
  <c r="AK471"/>
  <c r="AJ471"/>
  <c r="AI471"/>
  <c r="AH471"/>
  <c r="AG471"/>
  <c r="AF471"/>
  <c r="AE471"/>
  <c r="AD471"/>
  <c r="AM470"/>
  <c r="AL470"/>
  <c r="AK470"/>
  <c r="AJ470"/>
  <c r="AI470"/>
  <c r="AH470"/>
  <c r="AG470"/>
  <c r="AF470"/>
  <c r="AE470"/>
  <c r="AD470"/>
  <c r="AM469"/>
  <c r="AL469"/>
  <c r="AK469"/>
  <c r="AJ469"/>
  <c r="AI469"/>
  <c r="AH469"/>
  <c r="AG469"/>
  <c r="AF469"/>
  <c r="AE469"/>
  <c r="AD469"/>
  <c r="AM468"/>
  <c r="AL468"/>
  <c r="AK468"/>
  <c r="AJ468"/>
  <c r="AI468"/>
  <c r="AH468"/>
  <c r="AG468"/>
  <c r="AF468"/>
  <c r="AE468"/>
  <c r="AD468"/>
  <c r="AM467"/>
  <c r="AL467"/>
  <c r="AK467"/>
  <c r="AJ467"/>
  <c r="AI467"/>
  <c r="AH467"/>
  <c r="AG467"/>
  <c r="AF467"/>
  <c r="AE467"/>
  <c r="AD467"/>
  <c r="AM466"/>
  <c r="AL466"/>
  <c r="AK466"/>
  <c r="AJ466"/>
  <c r="AI466"/>
  <c r="AH466"/>
  <c r="AG466"/>
  <c r="AF466"/>
  <c r="AE466"/>
  <c r="AD466"/>
  <c r="AM465"/>
  <c r="AL465"/>
  <c r="AK465"/>
  <c r="AJ465"/>
  <c r="AI465"/>
  <c r="AH465"/>
  <c r="AG465"/>
  <c r="AF465"/>
  <c r="AE465"/>
  <c r="AD465"/>
  <c r="AM464"/>
  <c r="AL464"/>
  <c r="AK464"/>
  <c r="AJ464"/>
  <c r="AI464"/>
  <c r="AH464"/>
  <c r="AG464"/>
  <c r="AF464"/>
  <c r="AE464"/>
  <c r="AD464"/>
  <c r="AM463"/>
  <c r="AL463"/>
  <c r="AK463"/>
  <c r="AJ463"/>
  <c r="AI463"/>
  <c r="AH463"/>
  <c r="AG463"/>
  <c r="AF463"/>
  <c r="AE463"/>
  <c r="AD463"/>
  <c r="BM462"/>
  <c r="BL462"/>
  <c r="BK462"/>
  <c r="BJ462"/>
  <c r="BI462"/>
  <c r="BH462"/>
  <c r="BG462"/>
  <c r="BF462"/>
  <c r="BE462"/>
  <c r="BD462"/>
  <c r="BC462"/>
  <c r="BB462"/>
  <c r="BA462"/>
  <c r="AZ462"/>
  <c r="AY462"/>
  <c r="AX462"/>
  <c r="AW462"/>
  <c r="AV462"/>
  <c r="AU462"/>
  <c r="AT462"/>
  <c r="AS462"/>
  <c r="AR462"/>
  <c r="AQ462"/>
  <c r="AM462"/>
  <c r="AL462"/>
  <c r="AK462"/>
  <c r="AJ462"/>
  <c r="AI462"/>
  <c r="AH462"/>
  <c r="AG462"/>
  <c r="AF462"/>
  <c r="AE462"/>
  <c r="AD462"/>
  <c r="BM461"/>
  <c r="BL461"/>
  <c r="BK461"/>
  <c r="BJ461"/>
  <c r="BI461"/>
  <c r="BH461"/>
  <c r="BG461"/>
  <c r="BF461"/>
  <c r="BE461"/>
  <c r="BD461"/>
  <c r="BC461"/>
  <c r="BB461"/>
  <c r="BA461"/>
  <c r="AZ461"/>
  <c r="AY461"/>
  <c r="AX461"/>
  <c r="AW461"/>
  <c r="AV461"/>
  <c r="AU461"/>
  <c r="AT461"/>
  <c r="AS461"/>
  <c r="AR461"/>
  <c r="AQ461"/>
  <c r="AM461"/>
  <c r="AL461"/>
  <c r="AK461"/>
  <c r="AJ461"/>
  <c r="AI461"/>
  <c r="AH461"/>
  <c r="AG461"/>
  <c r="AF461"/>
  <c r="AE461"/>
  <c r="AD461"/>
  <c r="BM460"/>
  <c r="BL460"/>
  <c r="BK460"/>
  <c r="BJ460"/>
  <c r="BI460"/>
  <c r="BH460"/>
  <c r="BG460"/>
  <c r="BF460"/>
  <c r="BE460"/>
  <c r="BD460"/>
  <c r="BC460"/>
  <c r="BB460"/>
  <c r="BA460"/>
  <c r="AZ460"/>
  <c r="AY460"/>
  <c r="AX460"/>
  <c r="AW460"/>
  <c r="AV460"/>
  <c r="AU460"/>
  <c r="AT460"/>
  <c r="AS460"/>
  <c r="AR460"/>
  <c r="AQ460"/>
  <c r="AM460"/>
  <c r="AL460"/>
  <c r="AK460"/>
  <c r="AJ460"/>
  <c r="AI460"/>
  <c r="AH460"/>
  <c r="AG460"/>
  <c r="AF460"/>
  <c r="AE460"/>
  <c r="AD460"/>
  <c r="BM459"/>
  <c r="BL459"/>
  <c r="BK459"/>
  <c r="BJ459"/>
  <c r="BI459"/>
  <c r="BH459"/>
  <c r="BG459"/>
  <c r="BF459"/>
  <c r="BE459"/>
  <c r="BD459"/>
  <c r="BC459"/>
  <c r="BB459"/>
  <c r="BA459"/>
  <c r="AZ459"/>
  <c r="AY459"/>
  <c r="AX459"/>
  <c r="AW459"/>
  <c r="AV459"/>
  <c r="AU459"/>
  <c r="AT459"/>
  <c r="AS459"/>
  <c r="AR459"/>
  <c r="AQ459"/>
  <c r="AM459"/>
  <c r="AL459"/>
  <c r="AK459"/>
  <c r="AJ459"/>
  <c r="AI459"/>
  <c r="AH459"/>
  <c r="AG459"/>
  <c r="AF459"/>
  <c r="AE459"/>
  <c r="AD459"/>
  <c r="BM458"/>
  <c r="BL458"/>
  <c r="BK458"/>
  <c r="BJ458"/>
  <c r="BI458"/>
  <c r="BH458"/>
  <c r="BG458"/>
  <c r="BF458"/>
  <c r="BE458"/>
  <c r="BD458"/>
  <c r="BC458"/>
  <c r="BB458"/>
  <c r="BA458"/>
  <c r="AZ458"/>
  <c r="AY458"/>
  <c r="AX458"/>
  <c r="AW458"/>
  <c r="AV458"/>
  <c r="AU458"/>
  <c r="AT458"/>
  <c r="AS458"/>
  <c r="AR458"/>
  <c r="AQ458"/>
  <c r="AM458"/>
  <c r="AL458"/>
  <c r="AK458"/>
  <c r="AJ458"/>
  <c r="AI458"/>
  <c r="AH458"/>
  <c r="AG458"/>
  <c r="AF458"/>
  <c r="AE458"/>
  <c r="AD458"/>
  <c r="BM457"/>
  <c r="BL457"/>
  <c r="BK457"/>
  <c r="BJ457"/>
  <c r="BI457"/>
  <c r="BH457"/>
  <c r="BG457"/>
  <c r="BF457"/>
  <c r="BE457"/>
  <c r="BD457"/>
  <c r="BC457"/>
  <c r="BB457"/>
  <c r="BA457"/>
  <c r="AZ457"/>
  <c r="AY457"/>
  <c r="AX457"/>
  <c r="AW457"/>
  <c r="AV457"/>
  <c r="AU457"/>
  <c r="AT457"/>
  <c r="AS457"/>
  <c r="AR457"/>
  <c r="AQ457"/>
  <c r="AM457"/>
  <c r="AL457"/>
  <c r="AK457"/>
  <c r="AJ457"/>
  <c r="AI457"/>
  <c r="AH457"/>
  <c r="AG457"/>
  <c r="AF457"/>
  <c r="AE457"/>
  <c r="AD457"/>
  <c r="BM456"/>
  <c r="BL456"/>
  <c r="BK456"/>
  <c r="BJ456"/>
  <c r="BI456"/>
  <c r="BH456"/>
  <c r="BG456"/>
  <c r="BF456"/>
  <c r="BE456"/>
  <c r="BD456"/>
  <c r="BC456"/>
  <c r="BB456"/>
  <c r="BA456"/>
  <c r="AZ456"/>
  <c r="AY456"/>
  <c r="AX456"/>
  <c r="AW456"/>
  <c r="AV456"/>
  <c r="AU456"/>
  <c r="AT456"/>
  <c r="AS456"/>
  <c r="AR456"/>
  <c r="AQ456"/>
  <c r="AM456"/>
  <c r="AL456"/>
  <c r="AK456"/>
  <c r="AJ456"/>
  <c r="AI456"/>
  <c r="AH456"/>
  <c r="AG456"/>
  <c r="AF456"/>
  <c r="AE456"/>
  <c r="AD456"/>
  <c r="BM455"/>
  <c r="BL455"/>
  <c r="BK455"/>
  <c r="BJ455"/>
  <c r="BI455"/>
  <c r="BH455"/>
  <c r="BG455"/>
  <c r="BF455"/>
  <c r="BE455"/>
  <c r="BD455"/>
  <c r="BC455"/>
  <c r="BB455"/>
  <c r="BA455"/>
  <c r="AZ455"/>
  <c r="AY455"/>
  <c r="AX455"/>
  <c r="AW455"/>
  <c r="AV455"/>
  <c r="AU455"/>
  <c r="AT455"/>
  <c r="AS455"/>
  <c r="AR455"/>
  <c r="AQ455"/>
  <c r="AM455"/>
  <c r="AL455"/>
  <c r="AK455"/>
  <c r="AJ455"/>
  <c r="AI455"/>
  <c r="AH455"/>
  <c r="AG455"/>
  <c r="AF455"/>
  <c r="AE455"/>
  <c r="AD455"/>
  <c r="BM454"/>
  <c r="BL454"/>
  <c r="BK454"/>
  <c r="BJ454"/>
  <c r="BI454"/>
  <c r="BH454"/>
  <c r="BG454"/>
  <c r="BF454"/>
  <c r="BE454"/>
  <c r="BD454"/>
  <c r="BC454"/>
  <c r="BB454"/>
  <c r="BA454"/>
  <c r="AZ454"/>
  <c r="AY454"/>
  <c r="AX454"/>
  <c r="AW454"/>
  <c r="AV454"/>
  <c r="AU454"/>
  <c r="AT454"/>
  <c r="AS454"/>
  <c r="AR454"/>
  <c r="AQ454"/>
  <c r="AM454"/>
  <c r="AL454"/>
  <c r="AK454"/>
  <c r="AJ454"/>
  <c r="AI454"/>
  <c r="AH454"/>
  <c r="AG454"/>
  <c r="AF454"/>
  <c r="AE454"/>
  <c r="AD454"/>
  <c r="BM453"/>
  <c r="BL453"/>
  <c r="BK453"/>
  <c r="BJ453"/>
  <c r="BI453"/>
  <c r="BH453"/>
  <c r="BG453"/>
  <c r="BF453"/>
  <c r="BE453"/>
  <c r="BD453"/>
  <c r="BC453"/>
  <c r="BB453"/>
  <c r="BA453"/>
  <c r="AZ453"/>
  <c r="AY453"/>
  <c r="AX453"/>
  <c r="AW453"/>
  <c r="AV453"/>
  <c r="AU453"/>
  <c r="AT453"/>
  <c r="AS453"/>
  <c r="AR453"/>
  <c r="AQ453"/>
  <c r="AM453"/>
  <c r="AL453"/>
  <c r="AK453"/>
  <c r="AJ453"/>
  <c r="AI453"/>
  <c r="AH453"/>
  <c r="AG453"/>
  <c r="AF453"/>
  <c r="AE453"/>
  <c r="AD453"/>
  <c r="BM452"/>
  <c r="BL452"/>
  <c r="BK452"/>
  <c r="BJ452"/>
  <c r="BI452"/>
  <c r="BH452"/>
  <c r="BG452"/>
  <c r="BF452"/>
  <c r="BE452"/>
  <c r="BD452"/>
  <c r="BC452"/>
  <c r="BB452"/>
  <c r="BA452"/>
  <c r="AZ452"/>
  <c r="AY452"/>
  <c r="AX452"/>
  <c r="AW452"/>
  <c r="AV452"/>
  <c r="AU452"/>
  <c r="AT452"/>
  <c r="AS452"/>
  <c r="AR452"/>
  <c r="AQ452"/>
  <c r="AM452"/>
  <c r="AL452"/>
  <c r="AK452"/>
  <c r="AJ452"/>
  <c r="AI452"/>
  <c r="AH452"/>
  <c r="AG452"/>
  <c r="AF452"/>
  <c r="AE452"/>
  <c r="AD452"/>
  <c r="BM451"/>
  <c r="BL451"/>
  <c r="BK451"/>
  <c r="BJ451"/>
  <c r="BI451"/>
  <c r="BH451"/>
  <c r="BG451"/>
  <c r="BF451"/>
  <c r="BE451"/>
  <c r="BD451"/>
  <c r="BC451"/>
  <c r="BB451"/>
  <c r="BA451"/>
  <c r="AZ451"/>
  <c r="AY451"/>
  <c r="AX451"/>
  <c r="AW451"/>
  <c r="AV451"/>
  <c r="AU451"/>
  <c r="AT451"/>
  <c r="AS451"/>
  <c r="AR451"/>
  <c r="AQ451"/>
  <c r="AM451"/>
  <c r="AL451"/>
  <c r="AK451"/>
  <c r="AJ451"/>
  <c r="AI451"/>
  <c r="AH451"/>
  <c r="AG451"/>
  <c r="AF451"/>
  <c r="AE451"/>
  <c r="AD451"/>
  <c r="BM450"/>
  <c r="BL450"/>
  <c r="BK450"/>
  <c r="BJ450"/>
  <c r="BI450"/>
  <c r="BH450"/>
  <c r="BG450"/>
  <c r="BF450"/>
  <c r="BE450"/>
  <c r="BD450"/>
  <c r="BC450"/>
  <c r="BB450"/>
  <c r="BA450"/>
  <c r="AZ450"/>
  <c r="AY450"/>
  <c r="AX450"/>
  <c r="AW450"/>
  <c r="AV450"/>
  <c r="AU450"/>
  <c r="AT450"/>
  <c r="AS450"/>
  <c r="AR450"/>
  <c r="AQ450"/>
  <c r="AM450"/>
  <c r="AL450"/>
  <c r="AK450"/>
  <c r="AJ450"/>
  <c r="AI450"/>
  <c r="AH450"/>
  <c r="AG450"/>
  <c r="AF450"/>
  <c r="AE450"/>
  <c r="AD450"/>
  <c r="BM449"/>
  <c r="BL449"/>
  <c r="BK449"/>
  <c r="BJ449"/>
  <c r="BI449"/>
  <c r="BH449"/>
  <c r="BG449"/>
  <c r="BF449"/>
  <c r="BE449"/>
  <c r="BD449"/>
  <c r="BC449"/>
  <c r="BB449"/>
  <c r="BA449"/>
  <c r="AZ449"/>
  <c r="AY449"/>
  <c r="AX449"/>
  <c r="AW449"/>
  <c r="AV449"/>
  <c r="AU449"/>
  <c r="AT449"/>
  <c r="AS449"/>
  <c r="AR449"/>
  <c r="AQ449"/>
  <c r="AM449"/>
  <c r="AL449"/>
  <c r="AK449"/>
  <c r="AJ449"/>
  <c r="AI449"/>
  <c r="AH449"/>
  <c r="AG449"/>
  <c r="AF449"/>
  <c r="AE449"/>
  <c r="AD449"/>
  <c r="BM448"/>
  <c r="BL448"/>
  <c r="BK448"/>
  <c r="BJ448"/>
  <c r="BI448"/>
  <c r="BH448"/>
  <c r="BG448"/>
  <c r="BF448"/>
  <c r="BE448"/>
  <c r="BD448"/>
  <c r="BC448"/>
  <c r="BB448"/>
  <c r="BA448"/>
  <c r="AZ448"/>
  <c r="AY448"/>
  <c r="AX448"/>
  <c r="AW448"/>
  <c r="AV448"/>
  <c r="AU448"/>
  <c r="AT448"/>
  <c r="AS448"/>
  <c r="AR448"/>
  <c r="AQ448"/>
  <c r="AM448"/>
  <c r="AL448"/>
  <c r="AK448"/>
  <c r="AJ448"/>
  <c r="AI448"/>
  <c r="AH448"/>
  <c r="AG448"/>
  <c r="AF448"/>
  <c r="AE448"/>
  <c r="AD448"/>
  <c r="BM447"/>
  <c r="BL447"/>
  <c r="BK447"/>
  <c r="BJ447"/>
  <c r="BI447"/>
  <c r="BH447"/>
  <c r="BG447"/>
  <c r="BF447"/>
  <c r="BE447"/>
  <c r="BD447"/>
  <c r="BC447"/>
  <c r="BB447"/>
  <c r="BA447"/>
  <c r="AZ447"/>
  <c r="AY447"/>
  <c r="AX447"/>
  <c r="AW447"/>
  <c r="AV447"/>
  <c r="AU447"/>
  <c r="AT447"/>
  <c r="AS447"/>
  <c r="AR447"/>
  <c r="AQ447"/>
  <c r="AM447"/>
  <c r="AL447"/>
  <c r="AK447"/>
  <c r="AJ447"/>
  <c r="AI447"/>
  <c r="AH447"/>
  <c r="AG447"/>
  <c r="AF447"/>
  <c r="AE447"/>
  <c r="AD447"/>
  <c r="BM446"/>
  <c r="BL446"/>
  <c r="BK446"/>
  <c r="BJ446"/>
  <c r="BI446"/>
  <c r="BH446"/>
  <c r="BG446"/>
  <c r="BF446"/>
  <c r="BE446"/>
  <c r="BD446"/>
  <c r="BC446"/>
  <c r="BB446"/>
  <c r="BA446"/>
  <c r="AZ446"/>
  <c r="AY446"/>
  <c r="AX446"/>
  <c r="AW446"/>
  <c r="AV446"/>
  <c r="AU446"/>
  <c r="AT446"/>
  <c r="AS446"/>
  <c r="AR446"/>
  <c r="AQ446"/>
  <c r="AM446"/>
  <c r="AL446"/>
  <c r="AK446"/>
  <c r="AJ446"/>
  <c r="AI446"/>
  <c r="AH446"/>
  <c r="AG446"/>
  <c r="AF446"/>
  <c r="AE446"/>
  <c r="AD446"/>
  <c r="BM445"/>
  <c r="BL445"/>
  <c r="BK445"/>
  <c r="BJ445"/>
  <c r="BI445"/>
  <c r="BH445"/>
  <c r="BG445"/>
  <c r="BF445"/>
  <c r="BE445"/>
  <c r="BD445"/>
  <c r="BC445"/>
  <c r="BB445"/>
  <c r="BA445"/>
  <c r="AZ445"/>
  <c r="AY445"/>
  <c r="AX445"/>
  <c r="AW445"/>
  <c r="AV445"/>
  <c r="AU445"/>
  <c r="AT445"/>
  <c r="AS445"/>
  <c r="AR445"/>
  <c r="AQ445"/>
  <c r="AM445"/>
  <c r="AL445"/>
  <c r="AK445"/>
  <c r="AJ445"/>
  <c r="AI445"/>
  <c r="AH445"/>
  <c r="AG445"/>
  <c r="AF445"/>
  <c r="AE445"/>
  <c r="AD445"/>
  <c r="BM444"/>
  <c r="BL444"/>
  <c r="BK444"/>
  <c r="BJ444"/>
  <c r="BI444"/>
  <c r="BH444"/>
  <c r="BG444"/>
  <c r="BF444"/>
  <c r="BE444"/>
  <c r="BD444"/>
  <c r="BC444"/>
  <c r="BB444"/>
  <c r="BA444"/>
  <c r="AZ444"/>
  <c r="AY444"/>
  <c r="AX444"/>
  <c r="AW444"/>
  <c r="AV444"/>
  <c r="AU444"/>
  <c r="AT444"/>
  <c r="AS444"/>
  <c r="AR444"/>
  <c r="AQ444"/>
  <c r="AM444"/>
  <c r="AL444"/>
  <c r="AK444"/>
  <c r="AJ444"/>
  <c r="AI444"/>
  <c r="AH444"/>
  <c r="AG444"/>
  <c r="AF444"/>
  <c r="AE444"/>
  <c r="AD444"/>
  <c r="BM443"/>
  <c r="BL443"/>
  <c r="BK443"/>
  <c r="BJ443"/>
  <c r="BI443"/>
  <c r="BH443"/>
  <c r="BG443"/>
  <c r="BF443"/>
  <c r="BE443"/>
  <c r="BD443"/>
  <c r="BC443"/>
  <c r="BB443"/>
  <c r="BA443"/>
  <c r="AZ443"/>
  <c r="AY443"/>
  <c r="AX443"/>
  <c r="AW443"/>
  <c r="AV443"/>
  <c r="AU443"/>
  <c r="AT443"/>
  <c r="AS443"/>
  <c r="AR443"/>
  <c r="AQ443"/>
  <c r="AM443"/>
  <c r="AL443"/>
  <c r="AK443"/>
  <c r="AJ443"/>
  <c r="AI443"/>
  <c r="AH443"/>
  <c r="AG443"/>
  <c r="AF443"/>
  <c r="AE443"/>
  <c r="AD443"/>
  <c r="BM442"/>
  <c r="BL442"/>
  <c r="BK442"/>
  <c r="BJ442"/>
  <c r="BI442"/>
  <c r="BH442"/>
  <c r="BG442"/>
  <c r="BF442"/>
  <c r="BE442"/>
  <c r="BD442"/>
  <c r="BC442"/>
  <c r="BB442"/>
  <c r="BA442"/>
  <c r="AZ442"/>
  <c r="AY442"/>
  <c r="AX442"/>
  <c r="AW442"/>
  <c r="AV442"/>
  <c r="AU442"/>
  <c r="AT442"/>
  <c r="AS442"/>
  <c r="AR442"/>
  <c r="AQ442"/>
  <c r="AM442"/>
  <c r="AL442"/>
  <c r="AK442"/>
  <c r="AJ442"/>
  <c r="AI442"/>
  <c r="AH442"/>
  <c r="AG442"/>
  <c r="AF442"/>
  <c r="AE442"/>
  <c r="AD442"/>
  <c r="BM441"/>
  <c r="BL441"/>
  <c r="BK441"/>
  <c r="BJ441"/>
  <c r="BI441"/>
  <c r="BH441"/>
  <c r="BG441"/>
  <c r="BF441"/>
  <c r="BE441"/>
  <c r="BD441"/>
  <c r="BC441"/>
  <c r="BB441"/>
  <c r="BA441"/>
  <c r="AZ441"/>
  <c r="AY441"/>
  <c r="AX441"/>
  <c r="AW441"/>
  <c r="AV441"/>
  <c r="AU441"/>
  <c r="AT441"/>
  <c r="AS441"/>
  <c r="AR441"/>
  <c r="AQ441"/>
  <c r="AM441"/>
  <c r="AL441"/>
  <c r="AK441"/>
  <c r="AJ441"/>
  <c r="AI441"/>
  <c r="AH441"/>
  <c r="AG441"/>
  <c r="AF441"/>
  <c r="AE441"/>
  <c r="AD441"/>
  <c r="BM440"/>
  <c r="BL440"/>
  <c r="BK440"/>
  <c r="BJ440"/>
  <c r="BI440"/>
  <c r="BH440"/>
  <c r="BG440"/>
  <c r="BF440"/>
  <c r="BE440"/>
  <c r="BD440"/>
  <c r="BC440"/>
  <c r="BB440"/>
  <c r="BA440"/>
  <c r="AZ440"/>
  <c r="AY440"/>
  <c r="AX440"/>
  <c r="AW440"/>
  <c r="AV440"/>
  <c r="AU440"/>
  <c r="AT440"/>
  <c r="AS440"/>
  <c r="AR440"/>
  <c r="AQ440"/>
  <c r="AM440"/>
  <c r="AL440"/>
  <c r="AK440"/>
  <c r="AJ440"/>
  <c r="AI440"/>
  <c r="AH440"/>
  <c r="AG440"/>
  <c r="AF440"/>
  <c r="AE440"/>
  <c r="AD440"/>
  <c r="BM439"/>
  <c r="BL439"/>
  <c r="BK439"/>
  <c r="BJ439"/>
  <c r="BI439"/>
  <c r="BH439"/>
  <c r="BG439"/>
  <c r="BF439"/>
  <c r="BE439"/>
  <c r="BD439"/>
  <c r="BC439"/>
  <c r="BB439"/>
  <c r="BA439"/>
  <c r="AZ439"/>
  <c r="AY439"/>
  <c r="AX439"/>
  <c r="AW439"/>
  <c r="AV439"/>
  <c r="AU439"/>
  <c r="AT439"/>
  <c r="AS439"/>
  <c r="AR439"/>
  <c r="AQ439"/>
  <c r="AM439"/>
  <c r="AL439"/>
  <c r="AK439"/>
  <c r="AJ439"/>
  <c r="AI439"/>
  <c r="AH439"/>
  <c r="AG439"/>
  <c r="AF439"/>
  <c r="AE439"/>
  <c r="AD439"/>
  <c r="BS467"/>
  <c r="AQ467" s="1"/>
  <c r="BS466"/>
  <c r="AQ466" s="1"/>
  <c r="BS465"/>
  <c r="AQ465" s="1"/>
  <c r="AM427"/>
  <c r="AL427"/>
  <c r="AK427"/>
  <c r="AJ427"/>
  <c r="AI427"/>
  <c r="AH427"/>
  <c r="AG427"/>
  <c r="AF427"/>
  <c r="AE427"/>
  <c r="AD427"/>
  <c r="AM426"/>
  <c r="AL426"/>
  <c r="AK426"/>
  <c r="AJ426"/>
  <c r="AI426"/>
  <c r="AH426"/>
  <c r="AG426"/>
  <c r="AF426"/>
  <c r="AE426"/>
  <c r="AD426"/>
  <c r="AM425"/>
  <c r="AL425"/>
  <c r="AK425"/>
  <c r="AJ425"/>
  <c r="AI425"/>
  <c r="AH425"/>
  <c r="AG425"/>
  <c r="AF425"/>
  <c r="AE425"/>
  <c r="AD425"/>
  <c r="AM424"/>
  <c r="AL424"/>
  <c r="AK424"/>
  <c r="AJ424"/>
  <c r="AI424"/>
  <c r="AH424"/>
  <c r="AG424"/>
  <c r="AF424"/>
  <c r="AE424"/>
  <c r="AD424"/>
  <c r="AM423"/>
  <c r="AL423"/>
  <c r="AK423"/>
  <c r="AJ423"/>
  <c r="AI423"/>
  <c r="AH423"/>
  <c r="AG423"/>
  <c r="AF423"/>
  <c r="AE423"/>
  <c r="AD423"/>
  <c r="AM422"/>
  <c r="AL422"/>
  <c r="AK422"/>
  <c r="AJ422"/>
  <c r="AI422"/>
  <c r="AH422"/>
  <c r="AG422"/>
  <c r="AF422"/>
  <c r="AE422"/>
  <c r="AD422"/>
  <c r="AM421"/>
  <c r="AL421"/>
  <c r="AK421"/>
  <c r="AJ421"/>
  <c r="AI421"/>
  <c r="AH421"/>
  <c r="AG421"/>
  <c r="AF421"/>
  <c r="AE421"/>
  <c r="AD421"/>
  <c r="AM420"/>
  <c r="AL420"/>
  <c r="AK420"/>
  <c r="AJ420"/>
  <c r="AI420"/>
  <c r="AH420"/>
  <c r="AG420"/>
  <c r="AF420"/>
  <c r="AE420"/>
  <c r="AD420"/>
  <c r="AM419"/>
  <c r="AL419"/>
  <c r="AK419"/>
  <c r="AJ419"/>
  <c r="AI419"/>
  <c r="AH419"/>
  <c r="AG419"/>
  <c r="AF419"/>
  <c r="AE419"/>
  <c r="AD419"/>
  <c r="AM418"/>
  <c r="AL418"/>
  <c r="AK418"/>
  <c r="AJ418"/>
  <c r="AI418"/>
  <c r="AH418"/>
  <c r="AG418"/>
  <c r="AF418"/>
  <c r="AE418"/>
  <c r="AD418"/>
  <c r="AM417"/>
  <c r="AL417"/>
  <c r="AK417"/>
  <c r="AJ417"/>
  <c r="AI417"/>
  <c r="AH417"/>
  <c r="AG417"/>
  <c r="AF417"/>
  <c r="AE417"/>
  <c r="AD417"/>
  <c r="AM416"/>
  <c r="AL416"/>
  <c r="AK416"/>
  <c r="AJ416"/>
  <c r="AI416"/>
  <c r="AH416"/>
  <c r="AG416"/>
  <c r="AF416"/>
  <c r="AE416"/>
  <c r="AD416"/>
  <c r="AM415"/>
  <c r="AL415"/>
  <c r="AK415"/>
  <c r="AJ415"/>
  <c r="AI415"/>
  <c r="AH415"/>
  <c r="AG415"/>
  <c r="AF415"/>
  <c r="AE415"/>
  <c r="AD415"/>
  <c r="AM414"/>
  <c r="AL414"/>
  <c r="AK414"/>
  <c r="AJ414"/>
  <c r="AI414"/>
  <c r="AH414"/>
  <c r="AG414"/>
  <c r="AF414"/>
  <c r="AE414"/>
  <c r="AD414"/>
  <c r="AM413"/>
  <c r="AL413"/>
  <c r="AK413"/>
  <c r="AJ413"/>
  <c r="AI413"/>
  <c r="AH413"/>
  <c r="AG413"/>
  <c r="AF413"/>
  <c r="AE413"/>
  <c r="AD413"/>
  <c r="AM412"/>
  <c r="AL412"/>
  <c r="AK412"/>
  <c r="AJ412"/>
  <c r="AI412"/>
  <c r="AH412"/>
  <c r="AG412"/>
  <c r="AF412"/>
  <c r="AE412"/>
  <c r="AD412"/>
  <c r="AM411"/>
  <c r="AL411"/>
  <c r="AK411"/>
  <c r="AJ411"/>
  <c r="AI411"/>
  <c r="AH411"/>
  <c r="AG411"/>
  <c r="AF411"/>
  <c r="AE411"/>
  <c r="AD411"/>
  <c r="AM410"/>
  <c r="AL410"/>
  <c r="AK410"/>
  <c r="AJ410"/>
  <c r="AI410"/>
  <c r="AH410"/>
  <c r="AG410"/>
  <c r="AF410"/>
  <c r="AE410"/>
  <c r="AD410"/>
  <c r="AM409"/>
  <c r="AL409"/>
  <c r="AK409"/>
  <c r="AJ409"/>
  <c r="AI409"/>
  <c r="AH409"/>
  <c r="AG409"/>
  <c r="AF409"/>
  <c r="AE409"/>
  <c r="AD409"/>
  <c r="AM408"/>
  <c r="AL408"/>
  <c r="AK408"/>
  <c r="AJ408"/>
  <c r="AI408"/>
  <c r="AH408"/>
  <c r="AG408"/>
  <c r="AF408"/>
  <c r="AE408"/>
  <c r="AD408"/>
  <c r="AM407"/>
  <c r="AL407"/>
  <c r="AK407"/>
  <c r="AJ407"/>
  <c r="AI407"/>
  <c r="AH407"/>
  <c r="AG407"/>
  <c r="AF407"/>
  <c r="AE407"/>
  <c r="AD407"/>
  <c r="AM406"/>
  <c r="AL406"/>
  <c r="AK406"/>
  <c r="AJ406"/>
  <c r="AI406"/>
  <c r="AH406"/>
  <c r="AG406"/>
  <c r="AF406"/>
  <c r="AE406"/>
  <c r="AD406"/>
  <c r="AM405"/>
  <c r="AL405"/>
  <c r="AK405"/>
  <c r="AJ405"/>
  <c r="AI405"/>
  <c r="AH405"/>
  <c r="AG405"/>
  <c r="AF405"/>
  <c r="AE405"/>
  <c r="AD405"/>
  <c r="AM404"/>
  <c r="AL404"/>
  <c r="AK404"/>
  <c r="AJ404"/>
  <c r="AI404"/>
  <c r="AH404"/>
  <c r="AG404"/>
  <c r="AF404"/>
  <c r="AE404"/>
  <c r="AD404"/>
  <c r="AM403"/>
  <c r="AL403"/>
  <c r="AK403"/>
  <c r="AJ403"/>
  <c r="AI403"/>
  <c r="AH403"/>
  <c r="AG403"/>
  <c r="AF403"/>
  <c r="AE403"/>
  <c r="AD403"/>
  <c r="AM402"/>
  <c r="AL402"/>
  <c r="AK402"/>
  <c r="AJ402"/>
  <c r="AI402"/>
  <c r="AH402"/>
  <c r="AG402"/>
  <c r="AF402"/>
  <c r="AE402"/>
  <c r="AD402"/>
  <c r="AM401"/>
  <c r="AL401"/>
  <c r="AK401"/>
  <c r="AJ401"/>
  <c r="AI401"/>
  <c r="AH401"/>
  <c r="AG401"/>
  <c r="AF401"/>
  <c r="AE401"/>
  <c r="AD401"/>
  <c r="AM400"/>
  <c r="AL400"/>
  <c r="AK400"/>
  <c r="AJ400"/>
  <c r="AI400"/>
  <c r="AH400"/>
  <c r="AG400"/>
  <c r="AF400"/>
  <c r="AE400"/>
  <c r="AD400"/>
  <c r="AM399"/>
  <c r="AL399"/>
  <c r="AK399"/>
  <c r="AJ399"/>
  <c r="AI399"/>
  <c r="AH399"/>
  <c r="AG399"/>
  <c r="AF399"/>
  <c r="AE399"/>
  <c r="AD399"/>
  <c r="AM398"/>
  <c r="AL398"/>
  <c r="AK398"/>
  <c r="AJ398"/>
  <c r="AI398"/>
  <c r="AH398"/>
  <c r="AG398"/>
  <c r="AF398"/>
  <c r="AE398"/>
  <c r="AD398"/>
  <c r="AM397"/>
  <c r="AL397"/>
  <c r="AK397"/>
  <c r="AJ397"/>
  <c r="AI397"/>
  <c r="AH397"/>
  <c r="AG397"/>
  <c r="AF397"/>
  <c r="AE397"/>
  <c r="AD397"/>
  <c r="AM396"/>
  <c r="AL396"/>
  <c r="AK396"/>
  <c r="AJ396"/>
  <c r="AI396"/>
  <c r="AH396"/>
  <c r="AG396"/>
  <c r="AF396"/>
  <c r="AE396"/>
  <c r="AD396"/>
  <c r="AM395"/>
  <c r="AL395"/>
  <c r="AK395"/>
  <c r="AJ395"/>
  <c r="AI395"/>
  <c r="AH395"/>
  <c r="AG395"/>
  <c r="AF395"/>
  <c r="AE395"/>
  <c r="AD395"/>
  <c r="AM394"/>
  <c r="AL394"/>
  <c r="AK394"/>
  <c r="AJ394"/>
  <c r="AI394"/>
  <c r="AH394"/>
  <c r="AG394"/>
  <c r="AF394"/>
  <c r="AE394"/>
  <c r="AD394"/>
  <c r="AM393"/>
  <c r="AL393"/>
  <c r="AK393"/>
  <c r="AJ393"/>
  <c r="AI393"/>
  <c r="AH393"/>
  <c r="AG393"/>
  <c r="AF393"/>
  <c r="AE393"/>
  <c r="AD393"/>
  <c r="AM392"/>
  <c r="AL392"/>
  <c r="AK392"/>
  <c r="AJ392"/>
  <c r="AI392"/>
  <c r="AH392"/>
  <c r="AG392"/>
  <c r="AF392"/>
  <c r="AE392"/>
  <c r="AD392"/>
  <c r="AM391"/>
  <c r="AL391"/>
  <c r="AK391"/>
  <c r="AJ391"/>
  <c r="AI391"/>
  <c r="AH391"/>
  <c r="AG391"/>
  <c r="AF391"/>
  <c r="AE391"/>
  <c r="AD391"/>
  <c r="AM390"/>
  <c r="AL390"/>
  <c r="AK390"/>
  <c r="AJ390"/>
  <c r="AI390"/>
  <c r="AH390"/>
  <c r="AG390"/>
  <c r="AF390"/>
  <c r="AE390"/>
  <c r="AD390"/>
  <c r="AM389"/>
  <c r="AL389"/>
  <c r="AK389"/>
  <c r="AJ389"/>
  <c r="AI389"/>
  <c r="AH389"/>
  <c r="AG389"/>
  <c r="AF389"/>
  <c r="AE389"/>
  <c r="AD389"/>
  <c r="AM388"/>
  <c r="AL388"/>
  <c r="AK388"/>
  <c r="AJ388"/>
  <c r="AI388"/>
  <c r="AH388"/>
  <c r="AG388"/>
  <c r="AF388"/>
  <c r="AE388"/>
  <c r="AD388"/>
  <c r="AM387"/>
  <c r="AL387"/>
  <c r="AK387"/>
  <c r="AJ387"/>
  <c r="AI387"/>
  <c r="AH387"/>
  <c r="AG387"/>
  <c r="AF387"/>
  <c r="AE387"/>
  <c r="AD387"/>
  <c r="AM386"/>
  <c r="AL386"/>
  <c r="AK386"/>
  <c r="AJ386"/>
  <c r="AI386"/>
  <c r="AH386"/>
  <c r="AG386"/>
  <c r="AF386"/>
  <c r="AE386"/>
  <c r="AD386"/>
  <c r="AM385"/>
  <c r="AL385"/>
  <c r="AK385"/>
  <c r="AJ385"/>
  <c r="AI385"/>
  <c r="AH385"/>
  <c r="AG385"/>
  <c r="AF385"/>
  <c r="AE385"/>
  <c r="AD385"/>
  <c r="AM384"/>
  <c r="AL384"/>
  <c r="AK384"/>
  <c r="AJ384"/>
  <c r="AI384"/>
  <c r="AH384"/>
  <c r="AG384"/>
  <c r="AF384"/>
  <c r="AE384"/>
  <c r="AD384"/>
  <c r="AM383"/>
  <c r="AL383"/>
  <c r="AK383"/>
  <c r="AJ383"/>
  <c r="AI383"/>
  <c r="AH383"/>
  <c r="AG383"/>
  <c r="AF383"/>
  <c r="AE383"/>
  <c r="AD383"/>
  <c r="AM382"/>
  <c r="AL382"/>
  <c r="AK382"/>
  <c r="AJ382"/>
  <c r="AI382"/>
  <c r="AH382"/>
  <c r="AG382"/>
  <c r="AF382"/>
  <c r="AE382"/>
  <c r="AD382"/>
  <c r="AM381"/>
  <c r="AL381"/>
  <c r="AK381"/>
  <c r="AJ381"/>
  <c r="AI381"/>
  <c r="AH381"/>
  <c r="AG381"/>
  <c r="AF381"/>
  <c r="AE381"/>
  <c r="AD381"/>
  <c r="AM380"/>
  <c r="AL380"/>
  <c r="AK380"/>
  <c r="AJ380"/>
  <c r="AI380"/>
  <c r="AH380"/>
  <c r="AG380"/>
  <c r="AF380"/>
  <c r="AE380"/>
  <c r="AD380"/>
  <c r="AM379"/>
  <c r="AL379"/>
  <c r="AK379"/>
  <c r="AJ379"/>
  <c r="AI379"/>
  <c r="AH379"/>
  <c r="AG379"/>
  <c r="AF379"/>
  <c r="AE379"/>
  <c r="AD379"/>
  <c r="AM378"/>
  <c r="AL378"/>
  <c r="AK378"/>
  <c r="AJ378"/>
  <c r="AI378"/>
  <c r="AH378"/>
  <c r="AG378"/>
  <c r="AF378"/>
  <c r="AE378"/>
  <c r="AD378"/>
  <c r="AM377"/>
  <c r="AL377"/>
  <c r="AK377"/>
  <c r="AJ377"/>
  <c r="AI377"/>
  <c r="AH377"/>
  <c r="AG377"/>
  <c r="AF377"/>
  <c r="AE377"/>
  <c r="AD377"/>
  <c r="AM376"/>
  <c r="AL376"/>
  <c r="AK376"/>
  <c r="AJ376"/>
  <c r="AI376"/>
  <c r="AH376"/>
  <c r="AG376"/>
  <c r="AF376"/>
  <c r="AE376"/>
  <c r="AD376"/>
  <c r="AM375"/>
  <c r="AL375"/>
  <c r="AK375"/>
  <c r="AJ375"/>
  <c r="AI375"/>
  <c r="AH375"/>
  <c r="AG375"/>
  <c r="AF375"/>
  <c r="AE375"/>
  <c r="AD375"/>
  <c r="AM374"/>
  <c r="AL374"/>
  <c r="AK374"/>
  <c r="AJ374"/>
  <c r="AI374"/>
  <c r="AH374"/>
  <c r="AG374"/>
  <c r="AF374"/>
  <c r="AE374"/>
  <c r="AD374"/>
  <c r="AM373"/>
  <c r="AL373"/>
  <c r="AK373"/>
  <c r="AJ373"/>
  <c r="AI373"/>
  <c r="AH373"/>
  <c r="AG373"/>
  <c r="AF373"/>
  <c r="AE373"/>
  <c r="AD373"/>
  <c r="AM372"/>
  <c r="AL372"/>
  <c r="AK372"/>
  <c r="AJ372"/>
  <c r="AI372"/>
  <c r="AH372"/>
  <c r="AG372"/>
  <c r="AF372"/>
  <c r="AE372"/>
  <c r="AD372"/>
  <c r="AM371"/>
  <c r="AL371"/>
  <c r="AK371"/>
  <c r="AJ371"/>
  <c r="AI371"/>
  <c r="AH371"/>
  <c r="AG371"/>
  <c r="AF371"/>
  <c r="AE371"/>
  <c r="AD371"/>
  <c r="AM370"/>
  <c r="AL370"/>
  <c r="AK370"/>
  <c r="AJ370"/>
  <c r="AI370"/>
  <c r="AH370"/>
  <c r="AG370"/>
  <c r="AF370"/>
  <c r="AE370"/>
  <c r="AD370"/>
  <c r="AM369"/>
  <c r="AL369"/>
  <c r="AK369"/>
  <c r="AJ369"/>
  <c r="AI369"/>
  <c r="AH369"/>
  <c r="AG369"/>
  <c r="AF369"/>
  <c r="AE369"/>
  <c r="AD369"/>
  <c r="AM368"/>
  <c r="AL368"/>
  <c r="AK368"/>
  <c r="AJ368"/>
  <c r="AI368"/>
  <c r="AH368"/>
  <c r="AG368"/>
  <c r="AF368"/>
  <c r="AE368"/>
  <c r="AD368"/>
  <c r="AM367"/>
  <c r="AL367"/>
  <c r="AK367"/>
  <c r="AJ367"/>
  <c r="AI367"/>
  <c r="AH367"/>
  <c r="AG367"/>
  <c r="AF367"/>
  <c r="AE367"/>
  <c r="AD367"/>
  <c r="AM366"/>
  <c r="AL366"/>
  <c r="AK366"/>
  <c r="AJ366"/>
  <c r="AI366"/>
  <c r="AH366"/>
  <c r="AG366"/>
  <c r="AF366"/>
  <c r="AE366"/>
  <c r="AD366"/>
  <c r="AM365"/>
  <c r="AL365"/>
  <c r="AK365"/>
  <c r="AJ365"/>
  <c r="AI365"/>
  <c r="AH365"/>
  <c r="AG365"/>
  <c r="AF365"/>
  <c r="AE365"/>
  <c r="AD365"/>
  <c r="AM364"/>
  <c r="AL364"/>
  <c r="AK364"/>
  <c r="AJ364"/>
  <c r="AI364"/>
  <c r="AH364"/>
  <c r="AG364"/>
  <c r="AF364"/>
  <c r="AE364"/>
  <c r="AD364"/>
  <c r="AM363"/>
  <c r="AL363"/>
  <c r="AK363"/>
  <c r="AJ363"/>
  <c r="AI363"/>
  <c r="AH363"/>
  <c r="AG363"/>
  <c r="AF363"/>
  <c r="AE363"/>
  <c r="AD363"/>
  <c r="AM362"/>
  <c r="AL362"/>
  <c r="AK362"/>
  <c r="AJ362"/>
  <c r="AI362"/>
  <c r="AH362"/>
  <c r="AG362"/>
  <c r="AF362"/>
  <c r="AE362"/>
  <c r="AD362"/>
  <c r="AM361"/>
  <c r="AL361"/>
  <c r="AK361"/>
  <c r="AJ361"/>
  <c r="AI361"/>
  <c r="AH361"/>
  <c r="AG361"/>
  <c r="AF361"/>
  <c r="AE361"/>
  <c r="AD361"/>
  <c r="AM360"/>
  <c r="AL360"/>
  <c r="AK360"/>
  <c r="AJ360"/>
  <c r="AI360"/>
  <c r="AH360"/>
  <c r="AG360"/>
  <c r="AF360"/>
  <c r="AE360"/>
  <c r="AD360"/>
  <c r="AM359"/>
  <c r="AL359"/>
  <c r="AK359"/>
  <c r="AJ359"/>
  <c r="AI359"/>
  <c r="AH359"/>
  <c r="AG359"/>
  <c r="AF359"/>
  <c r="AE359"/>
  <c r="AD359"/>
  <c r="AM358"/>
  <c r="AL358"/>
  <c r="AK358"/>
  <c r="AJ358"/>
  <c r="AI358"/>
  <c r="AH358"/>
  <c r="AG358"/>
  <c r="AF358"/>
  <c r="AE358"/>
  <c r="AD358"/>
  <c r="AM357"/>
  <c r="AL357"/>
  <c r="AK357"/>
  <c r="AJ357"/>
  <c r="AI357"/>
  <c r="AH357"/>
  <c r="AG357"/>
  <c r="AF357"/>
  <c r="AE357"/>
  <c r="AD357"/>
  <c r="AM356"/>
  <c r="AL356"/>
  <c r="AK356"/>
  <c r="AJ356"/>
  <c r="AI356"/>
  <c r="AH356"/>
  <c r="AG356"/>
  <c r="AF356"/>
  <c r="AE356"/>
  <c r="AD356"/>
  <c r="BM355"/>
  <c r="BL355"/>
  <c r="BK355"/>
  <c r="BJ355"/>
  <c r="BI355"/>
  <c r="BH355"/>
  <c r="BG355"/>
  <c r="BF355"/>
  <c r="BE355"/>
  <c r="BD355"/>
  <c r="BC355"/>
  <c r="BB355"/>
  <c r="BA355"/>
  <c r="AZ355"/>
  <c r="AY355"/>
  <c r="AX355"/>
  <c r="AW355"/>
  <c r="AV355"/>
  <c r="AU355"/>
  <c r="AT355"/>
  <c r="AS355"/>
  <c r="AR355"/>
  <c r="AQ355"/>
  <c r="AM355"/>
  <c r="AL355"/>
  <c r="AK355"/>
  <c r="AJ355"/>
  <c r="AI355"/>
  <c r="AH355"/>
  <c r="AG355"/>
  <c r="AF355"/>
  <c r="AE355"/>
  <c r="AD355"/>
  <c r="BM354"/>
  <c r="BL354"/>
  <c r="BK354"/>
  <c r="BJ354"/>
  <c r="BI354"/>
  <c r="BH354"/>
  <c r="BG354"/>
  <c r="BF354"/>
  <c r="BE354"/>
  <c r="BD354"/>
  <c r="BC354"/>
  <c r="BB354"/>
  <c r="BA354"/>
  <c r="AZ354"/>
  <c r="AY354"/>
  <c r="AX354"/>
  <c r="AW354"/>
  <c r="AV354"/>
  <c r="AU354"/>
  <c r="AT354"/>
  <c r="AS354"/>
  <c r="AR354"/>
  <c r="AQ354"/>
  <c r="AM354"/>
  <c r="AL354"/>
  <c r="AK354"/>
  <c r="AJ354"/>
  <c r="AI354"/>
  <c r="AH354"/>
  <c r="AG354"/>
  <c r="AF354"/>
  <c r="AE354"/>
  <c r="AD354"/>
  <c r="BM353"/>
  <c r="BL353"/>
  <c r="BK353"/>
  <c r="BJ353"/>
  <c r="BI353"/>
  <c r="BH353"/>
  <c r="BG353"/>
  <c r="BF353"/>
  <c r="BE353"/>
  <c r="BD353"/>
  <c r="BC353"/>
  <c r="BB353"/>
  <c r="BA353"/>
  <c r="AZ353"/>
  <c r="AY353"/>
  <c r="AX353"/>
  <c r="AW353"/>
  <c r="AV353"/>
  <c r="AU353"/>
  <c r="AT353"/>
  <c r="AS353"/>
  <c r="AR353"/>
  <c r="AQ353"/>
  <c r="AM353"/>
  <c r="AL353"/>
  <c r="AK353"/>
  <c r="AJ353"/>
  <c r="AI353"/>
  <c r="AH353"/>
  <c r="AG353"/>
  <c r="AF353"/>
  <c r="AE353"/>
  <c r="AD353"/>
  <c r="BM352"/>
  <c r="BL352"/>
  <c r="BK352"/>
  <c r="BJ352"/>
  <c r="BI352"/>
  <c r="BH352"/>
  <c r="BG352"/>
  <c r="BF352"/>
  <c r="BE352"/>
  <c r="BD352"/>
  <c r="BC352"/>
  <c r="BB352"/>
  <c r="BA352"/>
  <c r="AZ352"/>
  <c r="AY352"/>
  <c r="AX352"/>
  <c r="AW352"/>
  <c r="AV352"/>
  <c r="AU352"/>
  <c r="AT352"/>
  <c r="AS352"/>
  <c r="AR352"/>
  <c r="AQ352"/>
  <c r="AM352"/>
  <c r="AL352"/>
  <c r="AK352"/>
  <c r="AJ352"/>
  <c r="AI352"/>
  <c r="AH352"/>
  <c r="AG352"/>
  <c r="AF352"/>
  <c r="AE352"/>
  <c r="AD352"/>
  <c r="BM351"/>
  <c r="BL351"/>
  <c r="BK351"/>
  <c r="BJ351"/>
  <c r="BI351"/>
  <c r="BH351"/>
  <c r="BG351"/>
  <c r="BF351"/>
  <c r="BE351"/>
  <c r="BD351"/>
  <c r="BC351"/>
  <c r="BB351"/>
  <c r="BA351"/>
  <c r="AZ351"/>
  <c r="AY351"/>
  <c r="AX351"/>
  <c r="AW351"/>
  <c r="AV351"/>
  <c r="AU351"/>
  <c r="AT351"/>
  <c r="AS351"/>
  <c r="AR351"/>
  <c r="AQ351"/>
  <c r="AM351"/>
  <c r="AL351"/>
  <c r="AK351"/>
  <c r="AJ351"/>
  <c r="AI351"/>
  <c r="AH351"/>
  <c r="AG351"/>
  <c r="AF351"/>
  <c r="AE351"/>
  <c r="AD351"/>
  <c r="BM350"/>
  <c r="BL350"/>
  <c r="BK350"/>
  <c r="BJ350"/>
  <c r="BI350"/>
  <c r="BH350"/>
  <c r="BG350"/>
  <c r="BF350"/>
  <c r="BE350"/>
  <c r="BD350"/>
  <c r="BC350"/>
  <c r="BB350"/>
  <c r="BA350"/>
  <c r="AZ350"/>
  <c r="AY350"/>
  <c r="AX350"/>
  <c r="AW350"/>
  <c r="AV350"/>
  <c r="AU350"/>
  <c r="AT350"/>
  <c r="AS350"/>
  <c r="AR350"/>
  <c r="AQ350"/>
  <c r="AM350"/>
  <c r="AL350"/>
  <c r="AK350"/>
  <c r="AJ350"/>
  <c r="AI350"/>
  <c r="AH350"/>
  <c r="AG350"/>
  <c r="AF350"/>
  <c r="AE350"/>
  <c r="AD350"/>
  <c r="BM349"/>
  <c r="BL349"/>
  <c r="BK349"/>
  <c r="BJ349"/>
  <c r="BI349"/>
  <c r="BH349"/>
  <c r="BG349"/>
  <c r="BF349"/>
  <c r="BE349"/>
  <c r="BD349"/>
  <c r="BC349"/>
  <c r="BB349"/>
  <c r="BA349"/>
  <c r="AZ349"/>
  <c r="AY349"/>
  <c r="AX349"/>
  <c r="AW349"/>
  <c r="AV349"/>
  <c r="AU349"/>
  <c r="AT349"/>
  <c r="AS349"/>
  <c r="AR349"/>
  <c r="AQ349"/>
  <c r="AM349"/>
  <c r="AL349"/>
  <c r="AK349"/>
  <c r="AJ349"/>
  <c r="AI349"/>
  <c r="AH349"/>
  <c r="AG349"/>
  <c r="AF349"/>
  <c r="AE349"/>
  <c r="AD349"/>
  <c r="BM348"/>
  <c r="BL348"/>
  <c r="BK348"/>
  <c r="BJ348"/>
  <c r="BI348"/>
  <c r="BH348"/>
  <c r="BG348"/>
  <c r="BF348"/>
  <c r="BE348"/>
  <c r="BD348"/>
  <c r="BC348"/>
  <c r="BB348"/>
  <c r="BA348"/>
  <c r="AZ348"/>
  <c r="AY348"/>
  <c r="AX348"/>
  <c r="AW348"/>
  <c r="AV348"/>
  <c r="AU348"/>
  <c r="AT348"/>
  <c r="AS348"/>
  <c r="AR348"/>
  <c r="AQ348"/>
  <c r="AM348"/>
  <c r="AL348"/>
  <c r="AK348"/>
  <c r="AJ348"/>
  <c r="AI348"/>
  <c r="AH348"/>
  <c r="AG348"/>
  <c r="AF348"/>
  <c r="AE348"/>
  <c r="AD348"/>
  <c r="BM347"/>
  <c r="BL347"/>
  <c r="BK347"/>
  <c r="BJ347"/>
  <c r="BI347"/>
  <c r="BH347"/>
  <c r="BG347"/>
  <c r="BF347"/>
  <c r="BE347"/>
  <c r="BD347"/>
  <c r="BC347"/>
  <c r="BB347"/>
  <c r="BA347"/>
  <c r="AZ347"/>
  <c r="AY347"/>
  <c r="AX347"/>
  <c r="AW347"/>
  <c r="AV347"/>
  <c r="AU347"/>
  <c r="AT347"/>
  <c r="AS347"/>
  <c r="AR347"/>
  <c r="AQ347"/>
  <c r="AM347"/>
  <c r="AL347"/>
  <c r="AK347"/>
  <c r="AJ347"/>
  <c r="AI347"/>
  <c r="AH347"/>
  <c r="AG347"/>
  <c r="AF347"/>
  <c r="AE347"/>
  <c r="AD347"/>
  <c r="BM346"/>
  <c r="BL346"/>
  <c r="BK346"/>
  <c r="BJ346"/>
  <c r="BI346"/>
  <c r="BH346"/>
  <c r="BG346"/>
  <c r="BF346"/>
  <c r="BE346"/>
  <c r="BD346"/>
  <c r="BC346"/>
  <c r="BB346"/>
  <c r="BA346"/>
  <c r="AZ346"/>
  <c r="AY346"/>
  <c r="AX346"/>
  <c r="AW346"/>
  <c r="AV346"/>
  <c r="AU346"/>
  <c r="AT346"/>
  <c r="AS346"/>
  <c r="AR346"/>
  <c r="AQ346"/>
  <c r="AM346"/>
  <c r="AL346"/>
  <c r="AK346"/>
  <c r="AJ346"/>
  <c r="AI346"/>
  <c r="AH346"/>
  <c r="AG346"/>
  <c r="AF346"/>
  <c r="AE346"/>
  <c r="AD346"/>
  <c r="BM345"/>
  <c r="BL345"/>
  <c r="BK345"/>
  <c r="BJ345"/>
  <c r="BI345"/>
  <c r="BH345"/>
  <c r="BG345"/>
  <c r="BF345"/>
  <c r="BE345"/>
  <c r="BD345"/>
  <c r="BC345"/>
  <c r="BB345"/>
  <c r="BA345"/>
  <c r="AZ345"/>
  <c r="AY345"/>
  <c r="AX345"/>
  <c r="AW345"/>
  <c r="AV345"/>
  <c r="AU345"/>
  <c r="AT345"/>
  <c r="AS345"/>
  <c r="AR345"/>
  <c r="AQ345"/>
  <c r="AM345"/>
  <c r="AL345"/>
  <c r="AK345"/>
  <c r="AJ345"/>
  <c r="AI345"/>
  <c r="AH345"/>
  <c r="AG345"/>
  <c r="AF345"/>
  <c r="AE345"/>
  <c r="AD345"/>
  <c r="BM344"/>
  <c r="BL344"/>
  <c r="BK344"/>
  <c r="BJ344"/>
  <c r="BI344"/>
  <c r="BH344"/>
  <c r="BG344"/>
  <c r="BF344"/>
  <c r="BE344"/>
  <c r="BD344"/>
  <c r="BC344"/>
  <c r="BB344"/>
  <c r="BA344"/>
  <c r="AZ344"/>
  <c r="AY344"/>
  <c r="AX344"/>
  <c r="AW344"/>
  <c r="AV344"/>
  <c r="AU344"/>
  <c r="AT344"/>
  <c r="AS344"/>
  <c r="AR344"/>
  <c r="AQ344"/>
  <c r="AM344"/>
  <c r="AL344"/>
  <c r="AK344"/>
  <c r="AJ344"/>
  <c r="AI344"/>
  <c r="AH344"/>
  <c r="AG344"/>
  <c r="AF344"/>
  <c r="AE344"/>
  <c r="AD344"/>
  <c r="BM343"/>
  <c r="BL343"/>
  <c r="BK343"/>
  <c r="BJ343"/>
  <c r="BI343"/>
  <c r="BH343"/>
  <c r="BG343"/>
  <c r="BF343"/>
  <c r="BE343"/>
  <c r="BD343"/>
  <c r="BC343"/>
  <c r="BB343"/>
  <c r="BA343"/>
  <c r="AZ343"/>
  <c r="AY343"/>
  <c r="AX343"/>
  <c r="AW343"/>
  <c r="AV343"/>
  <c r="AU343"/>
  <c r="AT343"/>
  <c r="AS343"/>
  <c r="AR343"/>
  <c r="AQ343"/>
  <c r="AM343"/>
  <c r="AL343"/>
  <c r="AK343"/>
  <c r="AJ343"/>
  <c r="AI343"/>
  <c r="AH343"/>
  <c r="AG343"/>
  <c r="AF343"/>
  <c r="AE343"/>
  <c r="AD343"/>
  <c r="BM342"/>
  <c r="BL342"/>
  <c r="BK342"/>
  <c r="BJ342"/>
  <c r="BI342"/>
  <c r="BH342"/>
  <c r="BG342"/>
  <c r="BF342"/>
  <c r="BE342"/>
  <c r="BD342"/>
  <c r="BC342"/>
  <c r="BB342"/>
  <c r="BA342"/>
  <c r="AZ342"/>
  <c r="AY342"/>
  <c r="AX342"/>
  <c r="AW342"/>
  <c r="AV342"/>
  <c r="AU342"/>
  <c r="AT342"/>
  <c r="AS342"/>
  <c r="AR342"/>
  <c r="AQ342"/>
  <c r="AM342"/>
  <c r="AL342"/>
  <c r="AK342"/>
  <c r="AJ342"/>
  <c r="AI342"/>
  <c r="AH342"/>
  <c r="AG342"/>
  <c r="AF342"/>
  <c r="AE342"/>
  <c r="AD342"/>
  <c r="BM341"/>
  <c r="BL341"/>
  <c r="BK341"/>
  <c r="BJ341"/>
  <c r="BI341"/>
  <c r="BH341"/>
  <c r="BG341"/>
  <c r="BF341"/>
  <c r="BE341"/>
  <c r="BD341"/>
  <c r="BC341"/>
  <c r="BB341"/>
  <c r="BA341"/>
  <c r="AZ341"/>
  <c r="AY341"/>
  <c r="AX341"/>
  <c r="AW341"/>
  <c r="AV341"/>
  <c r="AU341"/>
  <c r="AT341"/>
  <c r="AS341"/>
  <c r="AR341"/>
  <c r="AQ341"/>
  <c r="AM341"/>
  <c r="AL341"/>
  <c r="AK341"/>
  <c r="AJ341"/>
  <c r="AI341"/>
  <c r="AH341"/>
  <c r="AG341"/>
  <c r="AF341"/>
  <c r="AE341"/>
  <c r="AD341"/>
  <c r="BM340"/>
  <c r="BL340"/>
  <c r="BK340"/>
  <c r="BJ340"/>
  <c r="BI340"/>
  <c r="BH340"/>
  <c r="BG340"/>
  <c r="BF340"/>
  <c r="BE340"/>
  <c r="BD340"/>
  <c r="BC340"/>
  <c r="BB340"/>
  <c r="BA340"/>
  <c r="AZ340"/>
  <c r="AY340"/>
  <c r="AX340"/>
  <c r="AW340"/>
  <c r="AV340"/>
  <c r="AU340"/>
  <c r="AT340"/>
  <c r="AS340"/>
  <c r="AR340"/>
  <c r="AQ340"/>
  <c r="AM340"/>
  <c r="AL340"/>
  <c r="AK340"/>
  <c r="AJ340"/>
  <c r="AI340"/>
  <c r="AH340"/>
  <c r="AG340"/>
  <c r="AF340"/>
  <c r="AE340"/>
  <c r="AD340"/>
  <c r="BM339"/>
  <c r="BL339"/>
  <c r="BK339"/>
  <c r="BJ339"/>
  <c r="BI339"/>
  <c r="BH339"/>
  <c r="BG339"/>
  <c r="BF339"/>
  <c r="BE339"/>
  <c r="BD339"/>
  <c r="BC339"/>
  <c r="BB339"/>
  <c r="BA339"/>
  <c r="AZ339"/>
  <c r="AY339"/>
  <c r="AX339"/>
  <c r="AW339"/>
  <c r="AV339"/>
  <c r="AU339"/>
  <c r="AT339"/>
  <c r="AS339"/>
  <c r="AR339"/>
  <c r="AQ339"/>
  <c r="AM339"/>
  <c r="AL339"/>
  <c r="AK339"/>
  <c r="AJ339"/>
  <c r="AI339"/>
  <c r="AH339"/>
  <c r="AG339"/>
  <c r="AF339"/>
  <c r="AE339"/>
  <c r="AD339"/>
  <c r="BM338"/>
  <c r="BL338"/>
  <c r="BK338"/>
  <c r="BJ338"/>
  <c r="BI338"/>
  <c r="BH338"/>
  <c r="BG338"/>
  <c r="BF338"/>
  <c r="BE338"/>
  <c r="BD338"/>
  <c r="BC338"/>
  <c r="BB338"/>
  <c r="BA338"/>
  <c r="AZ338"/>
  <c r="AY338"/>
  <c r="AX338"/>
  <c r="AW338"/>
  <c r="AV338"/>
  <c r="AU338"/>
  <c r="AT338"/>
  <c r="AS338"/>
  <c r="AR338"/>
  <c r="AQ338"/>
  <c r="AM338"/>
  <c r="AL338"/>
  <c r="AK338"/>
  <c r="AJ338"/>
  <c r="AI338"/>
  <c r="AH338"/>
  <c r="AG338"/>
  <c r="AF338"/>
  <c r="AE338"/>
  <c r="AD338"/>
  <c r="BM337"/>
  <c r="BL337"/>
  <c r="BK337"/>
  <c r="BJ337"/>
  <c r="BI337"/>
  <c r="BH337"/>
  <c r="BG337"/>
  <c r="BF337"/>
  <c r="BE337"/>
  <c r="BD337"/>
  <c r="BC337"/>
  <c r="BB337"/>
  <c r="BA337"/>
  <c r="AZ337"/>
  <c r="AY337"/>
  <c r="AX337"/>
  <c r="AW337"/>
  <c r="AV337"/>
  <c r="AU337"/>
  <c r="AT337"/>
  <c r="AS337"/>
  <c r="AR337"/>
  <c r="AQ337"/>
  <c r="AM337"/>
  <c r="AL337"/>
  <c r="AK337"/>
  <c r="AJ337"/>
  <c r="AI337"/>
  <c r="AH337"/>
  <c r="AG337"/>
  <c r="AF337"/>
  <c r="AE337"/>
  <c r="AD337"/>
  <c r="BM336"/>
  <c r="BL336"/>
  <c r="BK336"/>
  <c r="BJ336"/>
  <c r="BI336"/>
  <c r="BH336"/>
  <c r="BG336"/>
  <c r="BF336"/>
  <c r="BE336"/>
  <c r="BD336"/>
  <c r="BC336"/>
  <c r="BB336"/>
  <c r="BA336"/>
  <c r="AZ336"/>
  <c r="AY336"/>
  <c r="AX336"/>
  <c r="AW336"/>
  <c r="AV336"/>
  <c r="AU336"/>
  <c r="AT336"/>
  <c r="AS336"/>
  <c r="AR336"/>
  <c r="AQ336"/>
  <c r="AM336"/>
  <c r="AL336"/>
  <c r="AK336"/>
  <c r="AJ336"/>
  <c r="AI336"/>
  <c r="AH336"/>
  <c r="AG336"/>
  <c r="AF336"/>
  <c r="AE336"/>
  <c r="AD336"/>
  <c r="BM335"/>
  <c r="BL335"/>
  <c r="BK335"/>
  <c r="BJ335"/>
  <c r="BI335"/>
  <c r="BH335"/>
  <c r="BG335"/>
  <c r="BF335"/>
  <c r="BE335"/>
  <c r="BD335"/>
  <c r="BC335"/>
  <c r="BB335"/>
  <c r="BA335"/>
  <c r="AZ335"/>
  <c r="AY335"/>
  <c r="AX335"/>
  <c r="AW335"/>
  <c r="AV335"/>
  <c r="AU335"/>
  <c r="AT335"/>
  <c r="AS335"/>
  <c r="AR335"/>
  <c r="AQ335"/>
  <c r="AM335"/>
  <c r="AL335"/>
  <c r="AK335"/>
  <c r="AJ335"/>
  <c r="AI335"/>
  <c r="AH335"/>
  <c r="AG335"/>
  <c r="AF335"/>
  <c r="AE335"/>
  <c r="AD335"/>
  <c r="BM334"/>
  <c r="BL334"/>
  <c r="BK334"/>
  <c r="BJ334"/>
  <c r="BI334"/>
  <c r="BH334"/>
  <c r="BG334"/>
  <c r="BF334"/>
  <c r="BE334"/>
  <c r="BD334"/>
  <c r="BC334"/>
  <c r="BB334"/>
  <c r="BA334"/>
  <c r="AZ334"/>
  <c r="AY334"/>
  <c r="AX334"/>
  <c r="AW334"/>
  <c r="AV334"/>
  <c r="AU334"/>
  <c r="AT334"/>
  <c r="AS334"/>
  <c r="AR334"/>
  <c r="AQ334"/>
  <c r="AM334"/>
  <c r="AL334"/>
  <c r="AK334"/>
  <c r="AJ334"/>
  <c r="AI334"/>
  <c r="AH334"/>
  <c r="AG334"/>
  <c r="AF334"/>
  <c r="AE334"/>
  <c r="AD334"/>
  <c r="BM333"/>
  <c r="BL333"/>
  <c r="BK333"/>
  <c r="BJ333"/>
  <c r="BI333"/>
  <c r="BH333"/>
  <c r="BG333"/>
  <c r="BF333"/>
  <c r="BE333"/>
  <c r="BD333"/>
  <c r="BC333"/>
  <c r="BB333"/>
  <c r="BA333"/>
  <c r="AZ333"/>
  <c r="AY333"/>
  <c r="AX333"/>
  <c r="AW333"/>
  <c r="AV333"/>
  <c r="AU333"/>
  <c r="AT333"/>
  <c r="AS333"/>
  <c r="AR333"/>
  <c r="AQ333"/>
  <c r="AM333"/>
  <c r="AL333"/>
  <c r="AK333"/>
  <c r="AJ333"/>
  <c r="AI333"/>
  <c r="AH333"/>
  <c r="AG333"/>
  <c r="AF333"/>
  <c r="AE333"/>
  <c r="AD333"/>
  <c r="BM332"/>
  <c r="BL332"/>
  <c r="BK332"/>
  <c r="BJ332"/>
  <c r="BI332"/>
  <c r="BH332"/>
  <c r="BG332"/>
  <c r="BF332"/>
  <c r="BE332"/>
  <c r="BD332"/>
  <c r="BC332"/>
  <c r="BB332"/>
  <c r="BA332"/>
  <c r="AZ332"/>
  <c r="AY332"/>
  <c r="AX332"/>
  <c r="AW332"/>
  <c r="AV332"/>
  <c r="AU332"/>
  <c r="AT332"/>
  <c r="AS332"/>
  <c r="AR332"/>
  <c r="AQ332"/>
  <c r="AM332"/>
  <c r="AL332"/>
  <c r="AK332"/>
  <c r="AJ332"/>
  <c r="AI332"/>
  <c r="AH332"/>
  <c r="AG332"/>
  <c r="AF332"/>
  <c r="AE332"/>
  <c r="AD332"/>
  <c r="BS360"/>
  <c r="AQ360" s="1"/>
  <c r="BS359"/>
  <c r="AQ359" s="1"/>
  <c r="BS358"/>
  <c r="AQ358" s="1"/>
  <c r="AM320"/>
  <c r="AL320"/>
  <c r="AK320"/>
  <c r="AJ320"/>
  <c r="AI320"/>
  <c r="AH320"/>
  <c r="AG320"/>
  <c r="AF320"/>
  <c r="AE320"/>
  <c r="AD320"/>
  <c r="AM319"/>
  <c r="AL319"/>
  <c r="AK319"/>
  <c r="AJ319"/>
  <c r="AI319"/>
  <c r="AH319"/>
  <c r="AG319"/>
  <c r="AF319"/>
  <c r="AE319"/>
  <c r="AD319"/>
  <c r="AM318"/>
  <c r="AL318"/>
  <c r="AK318"/>
  <c r="AJ318"/>
  <c r="AI318"/>
  <c r="AH318"/>
  <c r="AG318"/>
  <c r="AF318"/>
  <c r="AE318"/>
  <c r="AD318"/>
  <c r="AM317"/>
  <c r="AL317"/>
  <c r="AK317"/>
  <c r="AJ317"/>
  <c r="AI317"/>
  <c r="AH317"/>
  <c r="AG317"/>
  <c r="AF317"/>
  <c r="AE317"/>
  <c r="AD317"/>
  <c r="AM316"/>
  <c r="AL316"/>
  <c r="AK316"/>
  <c r="AJ316"/>
  <c r="AI316"/>
  <c r="AH316"/>
  <c r="AG316"/>
  <c r="AF316"/>
  <c r="AE316"/>
  <c r="AD316"/>
  <c r="AM315"/>
  <c r="AL315"/>
  <c r="AK315"/>
  <c r="AJ315"/>
  <c r="AI315"/>
  <c r="AH315"/>
  <c r="AG315"/>
  <c r="AF315"/>
  <c r="AE315"/>
  <c r="AD315"/>
  <c r="AM314"/>
  <c r="AL314"/>
  <c r="AK314"/>
  <c r="AJ314"/>
  <c r="AI314"/>
  <c r="AH314"/>
  <c r="AG314"/>
  <c r="AF314"/>
  <c r="AE314"/>
  <c r="AD314"/>
  <c r="AM313"/>
  <c r="AL313"/>
  <c r="AK313"/>
  <c r="AJ313"/>
  <c r="AI313"/>
  <c r="AH313"/>
  <c r="AG313"/>
  <c r="AF313"/>
  <c r="AE313"/>
  <c r="AD313"/>
  <c r="AM312"/>
  <c r="AL312"/>
  <c r="AK312"/>
  <c r="AJ312"/>
  <c r="AI312"/>
  <c r="AH312"/>
  <c r="AG312"/>
  <c r="AF312"/>
  <c r="AE312"/>
  <c r="AD312"/>
  <c r="AM311"/>
  <c r="AL311"/>
  <c r="AK311"/>
  <c r="AJ311"/>
  <c r="AI311"/>
  <c r="AH311"/>
  <c r="AG311"/>
  <c r="AF311"/>
  <c r="AE311"/>
  <c r="AD311"/>
  <c r="AM310"/>
  <c r="AL310"/>
  <c r="AK310"/>
  <c r="AJ310"/>
  <c r="AI310"/>
  <c r="AH310"/>
  <c r="AG310"/>
  <c r="AF310"/>
  <c r="AE310"/>
  <c r="AD310"/>
  <c r="AM309"/>
  <c r="AL309"/>
  <c r="AK309"/>
  <c r="AJ309"/>
  <c r="AI309"/>
  <c r="AH309"/>
  <c r="AG309"/>
  <c r="AF309"/>
  <c r="AE309"/>
  <c r="AD309"/>
  <c r="AM308"/>
  <c r="AL308"/>
  <c r="AK308"/>
  <c r="AJ308"/>
  <c r="AI308"/>
  <c r="AH308"/>
  <c r="AG308"/>
  <c r="AF308"/>
  <c r="AE308"/>
  <c r="AD308"/>
  <c r="AM307"/>
  <c r="AL307"/>
  <c r="AK307"/>
  <c r="AJ307"/>
  <c r="AI307"/>
  <c r="AH307"/>
  <c r="AG307"/>
  <c r="AF307"/>
  <c r="AE307"/>
  <c r="AD307"/>
  <c r="AM306"/>
  <c r="AL306"/>
  <c r="AK306"/>
  <c r="AJ306"/>
  <c r="AI306"/>
  <c r="AH306"/>
  <c r="AG306"/>
  <c r="AF306"/>
  <c r="AE306"/>
  <c r="AD306"/>
  <c r="AM305"/>
  <c r="AL305"/>
  <c r="AK305"/>
  <c r="AJ305"/>
  <c r="AI305"/>
  <c r="AH305"/>
  <c r="AG305"/>
  <c r="AF305"/>
  <c r="AE305"/>
  <c r="AD305"/>
  <c r="AM304"/>
  <c r="AL304"/>
  <c r="AK304"/>
  <c r="AJ304"/>
  <c r="AI304"/>
  <c r="AH304"/>
  <c r="AG304"/>
  <c r="AF304"/>
  <c r="AE304"/>
  <c r="AD304"/>
  <c r="AM303"/>
  <c r="AL303"/>
  <c r="AK303"/>
  <c r="AJ303"/>
  <c r="AI303"/>
  <c r="AH303"/>
  <c r="AG303"/>
  <c r="AF303"/>
  <c r="AE303"/>
  <c r="AD303"/>
  <c r="AM302"/>
  <c r="AL302"/>
  <c r="AK302"/>
  <c r="AJ302"/>
  <c r="AI302"/>
  <c r="AH302"/>
  <c r="AG302"/>
  <c r="AF302"/>
  <c r="AE302"/>
  <c r="AD302"/>
  <c r="AM301"/>
  <c r="AL301"/>
  <c r="AK301"/>
  <c r="AJ301"/>
  <c r="AI301"/>
  <c r="AH301"/>
  <c r="AG301"/>
  <c r="AF301"/>
  <c r="AE301"/>
  <c r="AD301"/>
  <c r="AM300"/>
  <c r="AL300"/>
  <c r="AK300"/>
  <c r="AJ300"/>
  <c r="AI300"/>
  <c r="AH300"/>
  <c r="AG300"/>
  <c r="AF300"/>
  <c r="AE300"/>
  <c r="AD300"/>
  <c r="AM299"/>
  <c r="AL299"/>
  <c r="AK299"/>
  <c r="AJ299"/>
  <c r="AI299"/>
  <c r="AH299"/>
  <c r="AG299"/>
  <c r="AF299"/>
  <c r="AE299"/>
  <c r="AD299"/>
  <c r="AM298"/>
  <c r="AL298"/>
  <c r="AK298"/>
  <c r="AJ298"/>
  <c r="AI298"/>
  <c r="AH298"/>
  <c r="AG298"/>
  <c r="AF298"/>
  <c r="AE298"/>
  <c r="AD298"/>
  <c r="AM297"/>
  <c r="AL297"/>
  <c r="AK297"/>
  <c r="AJ297"/>
  <c r="AI297"/>
  <c r="AH297"/>
  <c r="AG297"/>
  <c r="AF297"/>
  <c r="AE297"/>
  <c r="AD297"/>
  <c r="AM296"/>
  <c r="AL296"/>
  <c r="AK296"/>
  <c r="AJ296"/>
  <c r="AI296"/>
  <c r="AH296"/>
  <c r="AG296"/>
  <c r="AF296"/>
  <c r="AE296"/>
  <c r="AD296"/>
  <c r="AM295"/>
  <c r="AL295"/>
  <c r="AK295"/>
  <c r="AJ295"/>
  <c r="AI295"/>
  <c r="AH295"/>
  <c r="AG295"/>
  <c r="AF295"/>
  <c r="AE295"/>
  <c r="AD295"/>
  <c r="AM294"/>
  <c r="AL294"/>
  <c r="AK294"/>
  <c r="AJ294"/>
  <c r="AI294"/>
  <c r="AH294"/>
  <c r="AG294"/>
  <c r="AF294"/>
  <c r="AE294"/>
  <c r="AD294"/>
  <c r="AM293"/>
  <c r="AL293"/>
  <c r="AK293"/>
  <c r="AJ293"/>
  <c r="AI293"/>
  <c r="AH293"/>
  <c r="AG293"/>
  <c r="AF293"/>
  <c r="AE293"/>
  <c r="AD293"/>
  <c r="AM292"/>
  <c r="AL292"/>
  <c r="AK292"/>
  <c r="AJ292"/>
  <c r="AI292"/>
  <c r="AH292"/>
  <c r="AG292"/>
  <c r="AF292"/>
  <c r="AE292"/>
  <c r="AD292"/>
  <c r="AM291"/>
  <c r="AL291"/>
  <c r="AK291"/>
  <c r="AJ291"/>
  <c r="AI291"/>
  <c r="AH291"/>
  <c r="AG291"/>
  <c r="AF291"/>
  <c r="AE291"/>
  <c r="AD291"/>
  <c r="AM290"/>
  <c r="AL290"/>
  <c r="AK290"/>
  <c r="AJ290"/>
  <c r="AI290"/>
  <c r="AH290"/>
  <c r="AG290"/>
  <c r="AF290"/>
  <c r="AE290"/>
  <c r="AD290"/>
  <c r="AM289"/>
  <c r="AL289"/>
  <c r="AK289"/>
  <c r="AJ289"/>
  <c r="AI289"/>
  <c r="AH289"/>
  <c r="AG289"/>
  <c r="AF289"/>
  <c r="AE289"/>
  <c r="AD289"/>
  <c r="AM288"/>
  <c r="AL288"/>
  <c r="AK288"/>
  <c r="AJ288"/>
  <c r="AI288"/>
  <c r="AH288"/>
  <c r="AG288"/>
  <c r="AF288"/>
  <c r="AE288"/>
  <c r="AD288"/>
  <c r="AM287"/>
  <c r="AL287"/>
  <c r="AK287"/>
  <c r="AJ287"/>
  <c r="AI287"/>
  <c r="AH287"/>
  <c r="AG287"/>
  <c r="AF287"/>
  <c r="AE287"/>
  <c r="AD287"/>
  <c r="AM286"/>
  <c r="AL286"/>
  <c r="AK286"/>
  <c r="AJ286"/>
  <c r="AI286"/>
  <c r="AH286"/>
  <c r="AG286"/>
  <c r="AF286"/>
  <c r="AE286"/>
  <c r="AD286"/>
  <c r="AM285"/>
  <c r="AL285"/>
  <c r="AK285"/>
  <c r="AJ285"/>
  <c r="AI285"/>
  <c r="AH285"/>
  <c r="AG285"/>
  <c r="AF285"/>
  <c r="AE285"/>
  <c r="AD285"/>
  <c r="AM284"/>
  <c r="AL284"/>
  <c r="AK284"/>
  <c r="AJ284"/>
  <c r="AI284"/>
  <c r="AH284"/>
  <c r="AG284"/>
  <c r="AF284"/>
  <c r="AE284"/>
  <c r="AD284"/>
  <c r="AM283"/>
  <c r="AL283"/>
  <c r="AK283"/>
  <c r="AJ283"/>
  <c r="AI283"/>
  <c r="AH283"/>
  <c r="AG283"/>
  <c r="AF283"/>
  <c r="AE283"/>
  <c r="AD283"/>
  <c r="AM282"/>
  <c r="AL282"/>
  <c r="AK282"/>
  <c r="AJ282"/>
  <c r="AI282"/>
  <c r="AH282"/>
  <c r="AG282"/>
  <c r="AF282"/>
  <c r="AE282"/>
  <c r="AD282"/>
  <c r="AM281"/>
  <c r="AL281"/>
  <c r="AK281"/>
  <c r="AJ281"/>
  <c r="AI281"/>
  <c r="AH281"/>
  <c r="AG281"/>
  <c r="AF281"/>
  <c r="AE281"/>
  <c r="AD281"/>
  <c r="AM280"/>
  <c r="AL280"/>
  <c r="AK280"/>
  <c r="AJ280"/>
  <c r="AI280"/>
  <c r="AH280"/>
  <c r="AG280"/>
  <c r="AF280"/>
  <c r="AE280"/>
  <c r="AD280"/>
  <c r="AM279"/>
  <c r="AL279"/>
  <c r="AK279"/>
  <c r="AJ279"/>
  <c r="AI279"/>
  <c r="AH279"/>
  <c r="AG279"/>
  <c r="AF279"/>
  <c r="AE279"/>
  <c r="AD279"/>
  <c r="AM278"/>
  <c r="AL278"/>
  <c r="AK278"/>
  <c r="AJ278"/>
  <c r="AI278"/>
  <c r="AH278"/>
  <c r="AG278"/>
  <c r="AF278"/>
  <c r="AE278"/>
  <c r="AD278"/>
  <c r="AM277"/>
  <c r="AL277"/>
  <c r="AK277"/>
  <c r="AJ277"/>
  <c r="AI277"/>
  <c r="AH277"/>
  <c r="AG277"/>
  <c r="AF277"/>
  <c r="AE277"/>
  <c r="AD277"/>
  <c r="AM276"/>
  <c r="AL276"/>
  <c r="AK276"/>
  <c r="AJ276"/>
  <c r="AI276"/>
  <c r="AH276"/>
  <c r="AG276"/>
  <c r="AF276"/>
  <c r="AE276"/>
  <c r="AD276"/>
  <c r="AM275"/>
  <c r="AL275"/>
  <c r="AK275"/>
  <c r="AJ275"/>
  <c r="AI275"/>
  <c r="AH275"/>
  <c r="AG275"/>
  <c r="AF275"/>
  <c r="AE275"/>
  <c r="AD275"/>
  <c r="AM274"/>
  <c r="AL274"/>
  <c r="AK274"/>
  <c r="AJ274"/>
  <c r="AI274"/>
  <c r="AH274"/>
  <c r="AG274"/>
  <c r="AF274"/>
  <c r="AE274"/>
  <c r="AD274"/>
  <c r="AM273"/>
  <c r="AL273"/>
  <c r="AK273"/>
  <c r="AJ273"/>
  <c r="AI273"/>
  <c r="AH273"/>
  <c r="AG273"/>
  <c r="AF273"/>
  <c r="AE273"/>
  <c r="AD273"/>
  <c r="AM272"/>
  <c r="AL272"/>
  <c r="AK272"/>
  <c r="AJ272"/>
  <c r="AI272"/>
  <c r="AH272"/>
  <c r="AG272"/>
  <c r="AF272"/>
  <c r="AE272"/>
  <c r="AD272"/>
  <c r="AM271"/>
  <c r="AL271"/>
  <c r="AK271"/>
  <c r="AJ271"/>
  <c r="AI271"/>
  <c r="AH271"/>
  <c r="AG271"/>
  <c r="AF271"/>
  <c r="AE271"/>
  <c r="AD271"/>
  <c r="AM270"/>
  <c r="AL270"/>
  <c r="AK270"/>
  <c r="AJ270"/>
  <c r="AI270"/>
  <c r="AH270"/>
  <c r="AG270"/>
  <c r="AF270"/>
  <c r="AE270"/>
  <c r="AD270"/>
  <c r="AM269"/>
  <c r="AL269"/>
  <c r="AK269"/>
  <c r="AJ269"/>
  <c r="AI269"/>
  <c r="AH269"/>
  <c r="AG269"/>
  <c r="AF269"/>
  <c r="AE269"/>
  <c r="AD269"/>
  <c r="AM268"/>
  <c r="AL268"/>
  <c r="AK268"/>
  <c r="AJ268"/>
  <c r="AI268"/>
  <c r="AH268"/>
  <c r="AG268"/>
  <c r="AF268"/>
  <c r="AE268"/>
  <c r="AD268"/>
  <c r="AM267"/>
  <c r="AL267"/>
  <c r="AK267"/>
  <c r="AJ267"/>
  <c r="AI267"/>
  <c r="AH267"/>
  <c r="AG267"/>
  <c r="AF267"/>
  <c r="AE267"/>
  <c r="AD267"/>
  <c r="AM266"/>
  <c r="AL266"/>
  <c r="AK266"/>
  <c r="AJ266"/>
  <c r="AI266"/>
  <c r="AH266"/>
  <c r="AG266"/>
  <c r="AF266"/>
  <c r="AE266"/>
  <c r="AD266"/>
  <c r="AM265"/>
  <c r="AL265"/>
  <c r="AK265"/>
  <c r="AJ265"/>
  <c r="AI265"/>
  <c r="AH265"/>
  <c r="AG265"/>
  <c r="AF265"/>
  <c r="AE265"/>
  <c r="AD265"/>
  <c r="AM264"/>
  <c r="AL264"/>
  <c r="AK264"/>
  <c r="AJ264"/>
  <c r="AI264"/>
  <c r="AH264"/>
  <c r="AG264"/>
  <c r="AF264"/>
  <c r="AE264"/>
  <c r="AD264"/>
  <c r="AM263"/>
  <c r="AL263"/>
  <c r="AK263"/>
  <c r="AJ263"/>
  <c r="AI263"/>
  <c r="AH263"/>
  <c r="AG263"/>
  <c r="AF263"/>
  <c r="AE263"/>
  <c r="AD263"/>
  <c r="AM262"/>
  <c r="AL262"/>
  <c r="AK262"/>
  <c r="AJ262"/>
  <c r="AI262"/>
  <c r="AH262"/>
  <c r="AG262"/>
  <c r="AF262"/>
  <c r="AE262"/>
  <c r="AD262"/>
  <c r="AM261"/>
  <c r="AL261"/>
  <c r="AK261"/>
  <c r="AJ261"/>
  <c r="AI261"/>
  <c r="AH261"/>
  <c r="AG261"/>
  <c r="AF261"/>
  <c r="AE261"/>
  <c r="AD261"/>
  <c r="AM260"/>
  <c r="AL260"/>
  <c r="AK260"/>
  <c r="AJ260"/>
  <c r="AI260"/>
  <c r="AH260"/>
  <c r="AG260"/>
  <c r="AF260"/>
  <c r="AE260"/>
  <c r="AD260"/>
  <c r="AM259"/>
  <c r="AL259"/>
  <c r="AK259"/>
  <c r="AJ259"/>
  <c r="AI259"/>
  <c r="AH259"/>
  <c r="AG259"/>
  <c r="AF259"/>
  <c r="AE259"/>
  <c r="AD259"/>
  <c r="AM258"/>
  <c r="AL258"/>
  <c r="AK258"/>
  <c r="AJ258"/>
  <c r="AI258"/>
  <c r="AH258"/>
  <c r="AG258"/>
  <c r="AF258"/>
  <c r="AE258"/>
  <c r="AD258"/>
  <c r="AM257"/>
  <c r="AL257"/>
  <c r="AK257"/>
  <c r="AJ257"/>
  <c r="AI257"/>
  <c r="AH257"/>
  <c r="AG257"/>
  <c r="AF257"/>
  <c r="AE257"/>
  <c r="AD257"/>
  <c r="AM256"/>
  <c r="AL256"/>
  <c r="AK256"/>
  <c r="AJ256"/>
  <c r="AI256"/>
  <c r="AH256"/>
  <c r="AG256"/>
  <c r="AF256"/>
  <c r="AE256"/>
  <c r="AD256"/>
  <c r="AM255"/>
  <c r="AL255"/>
  <c r="AK255"/>
  <c r="AJ255"/>
  <c r="AI255"/>
  <c r="AH255"/>
  <c r="AG255"/>
  <c r="AF255"/>
  <c r="AE255"/>
  <c r="AD255"/>
  <c r="AM254"/>
  <c r="AL254"/>
  <c r="AK254"/>
  <c r="AJ254"/>
  <c r="AI254"/>
  <c r="AH254"/>
  <c r="AG254"/>
  <c r="AF254"/>
  <c r="AE254"/>
  <c r="AD254"/>
  <c r="AM253"/>
  <c r="AL253"/>
  <c r="AK253"/>
  <c r="AJ253"/>
  <c r="AI253"/>
  <c r="AH253"/>
  <c r="AG253"/>
  <c r="AF253"/>
  <c r="AE253"/>
  <c r="AD253"/>
  <c r="AM252"/>
  <c r="AL252"/>
  <c r="AK252"/>
  <c r="AJ252"/>
  <c r="AI252"/>
  <c r="AH252"/>
  <c r="AG252"/>
  <c r="AF252"/>
  <c r="AE252"/>
  <c r="AD252"/>
  <c r="AM251"/>
  <c r="AL251"/>
  <c r="AK251"/>
  <c r="AJ251"/>
  <c r="AI251"/>
  <c r="AH251"/>
  <c r="AG251"/>
  <c r="AF251"/>
  <c r="AE251"/>
  <c r="AD251"/>
  <c r="AM250"/>
  <c r="AL250"/>
  <c r="AK250"/>
  <c r="AJ250"/>
  <c r="AI250"/>
  <c r="AH250"/>
  <c r="AG250"/>
  <c r="AF250"/>
  <c r="AE250"/>
  <c r="AD250"/>
  <c r="AM249"/>
  <c r="AL249"/>
  <c r="AK249"/>
  <c r="AJ249"/>
  <c r="AI249"/>
  <c r="AH249"/>
  <c r="AG249"/>
  <c r="AF249"/>
  <c r="AE249"/>
  <c r="AD249"/>
  <c r="BM248"/>
  <c r="BL248"/>
  <c r="BK248"/>
  <c r="BJ248"/>
  <c r="BI248"/>
  <c r="BH248"/>
  <c r="BG248"/>
  <c r="BF248"/>
  <c r="BE248"/>
  <c r="BD248"/>
  <c r="BC248"/>
  <c r="BB248"/>
  <c r="BA248"/>
  <c r="AZ248"/>
  <c r="AY248"/>
  <c r="AX248"/>
  <c r="AW248"/>
  <c r="AV248"/>
  <c r="AU248"/>
  <c r="AT248"/>
  <c r="AS248"/>
  <c r="AR248"/>
  <c r="AQ248"/>
  <c r="AM248"/>
  <c r="AL248"/>
  <c r="AK248"/>
  <c r="AJ248"/>
  <c r="AI248"/>
  <c r="AH248"/>
  <c r="AG248"/>
  <c r="AF248"/>
  <c r="AE248"/>
  <c r="AD248"/>
  <c r="BM247"/>
  <c r="BL247"/>
  <c r="BK247"/>
  <c r="BJ247"/>
  <c r="BI247"/>
  <c r="BH247"/>
  <c r="BG247"/>
  <c r="BF247"/>
  <c r="BE247"/>
  <c r="BD247"/>
  <c r="BC247"/>
  <c r="BB247"/>
  <c r="BA247"/>
  <c r="AZ247"/>
  <c r="AY247"/>
  <c r="AX247"/>
  <c r="AW247"/>
  <c r="AV247"/>
  <c r="AU247"/>
  <c r="AT247"/>
  <c r="AS247"/>
  <c r="AR247"/>
  <c r="AQ247"/>
  <c r="AM247"/>
  <c r="AL247"/>
  <c r="AK247"/>
  <c r="AJ247"/>
  <c r="AI247"/>
  <c r="AH247"/>
  <c r="AG247"/>
  <c r="AF247"/>
  <c r="AE247"/>
  <c r="AD247"/>
  <c r="BM246"/>
  <c r="BL246"/>
  <c r="BK246"/>
  <c r="BJ246"/>
  <c r="BI246"/>
  <c r="BH246"/>
  <c r="BG246"/>
  <c r="BF246"/>
  <c r="BE246"/>
  <c r="BD246"/>
  <c r="BC246"/>
  <c r="BB246"/>
  <c r="BA246"/>
  <c r="AZ246"/>
  <c r="AY246"/>
  <c r="AX246"/>
  <c r="AW246"/>
  <c r="AV246"/>
  <c r="AU246"/>
  <c r="AT246"/>
  <c r="AS246"/>
  <c r="AR246"/>
  <c r="AQ246"/>
  <c r="AM246"/>
  <c r="AL246"/>
  <c r="AK246"/>
  <c r="AJ246"/>
  <c r="AI246"/>
  <c r="AH246"/>
  <c r="AG246"/>
  <c r="AF246"/>
  <c r="AE246"/>
  <c r="AD246"/>
  <c r="BM245"/>
  <c r="BL245"/>
  <c r="BK245"/>
  <c r="BJ245"/>
  <c r="BI245"/>
  <c r="BH245"/>
  <c r="BG245"/>
  <c r="BF245"/>
  <c r="BE245"/>
  <c r="BD245"/>
  <c r="BC245"/>
  <c r="BB245"/>
  <c r="BA245"/>
  <c r="AZ245"/>
  <c r="AY245"/>
  <c r="AX245"/>
  <c r="AW245"/>
  <c r="AV245"/>
  <c r="AU245"/>
  <c r="AT245"/>
  <c r="AS245"/>
  <c r="AR245"/>
  <c r="AQ245"/>
  <c r="AM245"/>
  <c r="AL245"/>
  <c r="AK245"/>
  <c r="AJ245"/>
  <c r="AI245"/>
  <c r="AH245"/>
  <c r="AG245"/>
  <c r="AF245"/>
  <c r="AE245"/>
  <c r="AD245"/>
  <c r="BM244"/>
  <c r="BL244"/>
  <c r="BK244"/>
  <c r="BJ244"/>
  <c r="BI244"/>
  <c r="BH244"/>
  <c r="BG244"/>
  <c r="BF244"/>
  <c r="BE244"/>
  <c r="BD244"/>
  <c r="BC244"/>
  <c r="BB244"/>
  <c r="BA244"/>
  <c r="AZ244"/>
  <c r="AY244"/>
  <c r="AX244"/>
  <c r="AW244"/>
  <c r="AV244"/>
  <c r="AU244"/>
  <c r="AT244"/>
  <c r="AS244"/>
  <c r="AR244"/>
  <c r="AQ244"/>
  <c r="AM244"/>
  <c r="AL244"/>
  <c r="AK244"/>
  <c r="AJ244"/>
  <c r="AI244"/>
  <c r="AH244"/>
  <c r="AG244"/>
  <c r="AF244"/>
  <c r="AE244"/>
  <c r="AD244"/>
  <c r="BM243"/>
  <c r="BL243"/>
  <c r="BK243"/>
  <c r="BJ243"/>
  <c r="BI243"/>
  <c r="BH243"/>
  <c r="BG243"/>
  <c r="BF243"/>
  <c r="BE243"/>
  <c r="BD243"/>
  <c r="BC243"/>
  <c r="BB243"/>
  <c r="BA243"/>
  <c r="AZ243"/>
  <c r="AY243"/>
  <c r="AX243"/>
  <c r="AW243"/>
  <c r="AV243"/>
  <c r="AU243"/>
  <c r="AT243"/>
  <c r="AS243"/>
  <c r="AR243"/>
  <c r="AQ243"/>
  <c r="AM243"/>
  <c r="AL243"/>
  <c r="AK243"/>
  <c r="AJ243"/>
  <c r="AI243"/>
  <c r="AH243"/>
  <c r="AG243"/>
  <c r="AF243"/>
  <c r="AE243"/>
  <c r="AD243"/>
  <c r="BM242"/>
  <c r="BL242"/>
  <c r="BK242"/>
  <c r="BJ242"/>
  <c r="BI242"/>
  <c r="BH242"/>
  <c r="BG242"/>
  <c r="BF242"/>
  <c r="BE242"/>
  <c r="BD242"/>
  <c r="BC242"/>
  <c r="BB242"/>
  <c r="BA242"/>
  <c r="AZ242"/>
  <c r="AY242"/>
  <c r="AX242"/>
  <c r="AW242"/>
  <c r="AV242"/>
  <c r="AU242"/>
  <c r="AT242"/>
  <c r="AS242"/>
  <c r="AR242"/>
  <c r="AQ242"/>
  <c r="AM242"/>
  <c r="AL242"/>
  <c r="AK242"/>
  <c r="AJ242"/>
  <c r="AI242"/>
  <c r="AH242"/>
  <c r="AG242"/>
  <c r="AF242"/>
  <c r="AE242"/>
  <c r="AD242"/>
  <c r="BM241"/>
  <c r="BL241"/>
  <c r="BK241"/>
  <c r="BJ241"/>
  <c r="BI241"/>
  <c r="BH241"/>
  <c r="BG241"/>
  <c r="BF241"/>
  <c r="BE241"/>
  <c r="BD241"/>
  <c r="BC241"/>
  <c r="BB241"/>
  <c r="BA241"/>
  <c r="AZ241"/>
  <c r="AY241"/>
  <c r="AX241"/>
  <c r="AW241"/>
  <c r="AV241"/>
  <c r="AU241"/>
  <c r="AT241"/>
  <c r="AS241"/>
  <c r="AR241"/>
  <c r="AQ241"/>
  <c r="AM241"/>
  <c r="AL241"/>
  <c r="AK241"/>
  <c r="AJ241"/>
  <c r="AI241"/>
  <c r="AH241"/>
  <c r="AG241"/>
  <c r="AF241"/>
  <c r="AE241"/>
  <c r="AD241"/>
  <c r="BM240"/>
  <c r="BL240"/>
  <c r="BK240"/>
  <c r="BJ240"/>
  <c r="BI240"/>
  <c r="BH240"/>
  <c r="BG240"/>
  <c r="BF240"/>
  <c r="BE240"/>
  <c r="BD240"/>
  <c r="BC240"/>
  <c r="BB240"/>
  <c r="BA240"/>
  <c r="AZ240"/>
  <c r="AY240"/>
  <c r="AX240"/>
  <c r="AW240"/>
  <c r="AV240"/>
  <c r="AU240"/>
  <c r="AT240"/>
  <c r="AS240"/>
  <c r="AR240"/>
  <c r="AQ240"/>
  <c r="AM240"/>
  <c r="AL240"/>
  <c r="AK240"/>
  <c r="AJ240"/>
  <c r="AI240"/>
  <c r="AH240"/>
  <c r="AG240"/>
  <c r="AF240"/>
  <c r="AE240"/>
  <c r="AD240"/>
  <c r="BM239"/>
  <c r="BL239"/>
  <c r="BK239"/>
  <c r="BJ239"/>
  <c r="BI239"/>
  <c r="BH239"/>
  <c r="BG239"/>
  <c r="BF239"/>
  <c r="BE239"/>
  <c r="BD239"/>
  <c r="BC239"/>
  <c r="BB239"/>
  <c r="BA239"/>
  <c r="AZ239"/>
  <c r="AY239"/>
  <c r="AX239"/>
  <c r="AW239"/>
  <c r="AV239"/>
  <c r="AU239"/>
  <c r="AT239"/>
  <c r="AS239"/>
  <c r="AR239"/>
  <c r="AQ239"/>
  <c r="AM239"/>
  <c r="AL239"/>
  <c r="AK239"/>
  <c r="AJ239"/>
  <c r="AI239"/>
  <c r="AH239"/>
  <c r="AG239"/>
  <c r="AF239"/>
  <c r="AE239"/>
  <c r="AD239"/>
  <c r="BM238"/>
  <c r="BL238"/>
  <c r="BK238"/>
  <c r="BJ238"/>
  <c r="BI238"/>
  <c r="BH238"/>
  <c r="BG238"/>
  <c r="BF238"/>
  <c r="BE238"/>
  <c r="BD238"/>
  <c r="BC238"/>
  <c r="BB238"/>
  <c r="BA238"/>
  <c r="AZ238"/>
  <c r="AY238"/>
  <c r="AX238"/>
  <c r="AW238"/>
  <c r="AV238"/>
  <c r="AU238"/>
  <c r="AT238"/>
  <c r="AS238"/>
  <c r="AR238"/>
  <c r="AQ238"/>
  <c r="AM238"/>
  <c r="AL238"/>
  <c r="AK238"/>
  <c r="AJ238"/>
  <c r="AI238"/>
  <c r="AH238"/>
  <c r="AG238"/>
  <c r="AF238"/>
  <c r="AE238"/>
  <c r="AD238"/>
  <c r="BM237"/>
  <c r="BL237"/>
  <c r="BK237"/>
  <c r="BJ237"/>
  <c r="BI237"/>
  <c r="BH237"/>
  <c r="BG237"/>
  <c r="BF237"/>
  <c r="BE237"/>
  <c r="BD237"/>
  <c r="BC237"/>
  <c r="BB237"/>
  <c r="BA237"/>
  <c r="AZ237"/>
  <c r="AY237"/>
  <c r="AX237"/>
  <c r="AW237"/>
  <c r="AV237"/>
  <c r="AU237"/>
  <c r="AT237"/>
  <c r="AS237"/>
  <c r="AR237"/>
  <c r="AQ237"/>
  <c r="AM237"/>
  <c r="AL237"/>
  <c r="AK237"/>
  <c r="AJ237"/>
  <c r="AI237"/>
  <c r="AH237"/>
  <c r="AG237"/>
  <c r="AF237"/>
  <c r="AE237"/>
  <c r="AD237"/>
  <c r="BM236"/>
  <c r="BL236"/>
  <c r="BK236"/>
  <c r="BJ236"/>
  <c r="BI236"/>
  <c r="BH236"/>
  <c r="BG236"/>
  <c r="BF236"/>
  <c r="BE236"/>
  <c r="BD236"/>
  <c r="BC236"/>
  <c r="BB236"/>
  <c r="BA236"/>
  <c r="AZ236"/>
  <c r="AY236"/>
  <c r="AX236"/>
  <c r="AW236"/>
  <c r="AV236"/>
  <c r="AU236"/>
  <c r="AT236"/>
  <c r="AS236"/>
  <c r="AR236"/>
  <c r="AQ236"/>
  <c r="AM236"/>
  <c r="AL236"/>
  <c r="AK236"/>
  <c r="AJ236"/>
  <c r="AI236"/>
  <c r="AH236"/>
  <c r="AG236"/>
  <c r="AF236"/>
  <c r="AE236"/>
  <c r="AD236"/>
  <c r="BM235"/>
  <c r="BL235"/>
  <c r="BK235"/>
  <c r="BJ235"/>
  <c r="BI235"/>
  <c r="BH235"/>
  <c r="BG235"/>
  <c r="BF235"/>
  <c r="BE235"/>
  <c r="BD235"/>
  <c r="BC235"/>
  <c r="BB235"/>
  <c r="BA235"/>
  <c r="AZ235"/>
  <c r="AY235"/>
  <c r="AX235"/>
  <c r="AW235"/>
  <c r="AV235"/>
  <c r="AU235"/>
  <c r="AT235"/>
  <c r="AS235"/>
  <c r="AR235"/>
  <c r="AQ235"/>
  <c r="AM235"/>
  <c r="AL235"/>
  <c r="AK235"/>
  <c r="AJ235"/>
  <c r="AI235"/>
  <c r="AH235"/>
  <c r="AG235"/>
  <c r="AF235"/>
  <c r="AE235"/>
  <c r="AD235"/>
  <c r="BM234"/>
  <c r="BL234"/>
  <c r="BK234"/>
  <c r="BJ234"/>
  <c r="BI234"/>
  <c r="BH234"/>
  <c r="BG234"/>
  <c r="BF234"/>
  <c r="BE234"/>
  <c r="BD234"/>
  <c r="BC234"/>
  <c r="BB234"/>
  <c r="BA234"/>
  <c r="AZ234"/>
  <c r="AY234"/>
  <c r="AX234"/>
  <c r="AW234"/>
  <c r="AV234"/>
  <c r="AU234"/>
  <c r="AT234"/>
  <c r="AS234"/>
  <c r="AR234"/>
  <c r="AQ234"/>
  <c r="AM234"/>
  <c r="AL234"/>
  <c r="AK234"/>
  <c r="AJ234"/>
  <c r="AI234"/>
  <c r="AH234"/>
  <c r="AG234"/>
  <c r="AF234"/>
  <c r="AE234"/>
  <c r="AD234"/>
  <c r="BM233"/>
  <c r="BL233"/>
  <c r="BK233"/>
  <c r="BJ233"/>
  <c r="BI233"/>
  <c r="BH233"/>
  <c r="BG233"/>
  <c r="BF233"/>
  <c r="BE233"/>
  <c r="BD233"/>
  <c r="BC233"/>
  <c r="BB233"/>
  <c r="BA233"/>
  <c r="AZ233"/>
  <c r="AY233"/>
  <c r="AX233"/>
  <c r="AW233"/>
  <c r="AV233"/>
  <c r="AU233"/>
  <c r="AT233"/>
  <c r="AS233"/>
  <c r="AR233"/>
  <c r="AQ233"/>
  <c r="AM233"/>
  <c r="AL233"/>
  <c r="AK233"/>
  <c r="AJ233"/>
  <c r="AI233"/>
  <c r="AH233"/>
  <c r="AG233"/>
  <c r="AF233"/>
  <c r="AE233"/>
  <c r="AD233"/>
  <c r="BM232"/>
  <c r="BL232"/>
  <c r="BK232"/>
  <c r="BJ232"/>
  <c r="BI232"/>
  <c r="BH232"/>
  <c r="BG232"/>
  <c r="BF232"/>
  <c r="BE232"/>
  <c r="BD232"/>
  <c r="BC232"/>
  <c r="BB232"/>
  <c r="BA232"/>
  <c r="AZ232"/>
  <c r="AY232"/>
  <c r="AX232"/>
  <c r="AW232"/>
  <c r="AV232"/>
  <c r="AU232"/>
  <c r="AT232"/>
  <c r="AS232"/>
  <c r="AR232"/>
  <c r="AQ232"/>
  <c r="AM232"/>
  <c r="AL232"/>
  <c r="AK232"/>
  <c r="AJ232"/>
  <c r="AI232"/>
  <c r="AH232"/>
  <c r="AG232"/>
  <c r="AF232"/>
  <c r="AE232"/>
  <c r="AD232"/>
  <c r="BM231"/>
  <c r="BL231"/>
  <c r="BK231"/>
  <c r="BJ231"/>
  <c r="BI231"/>
  <c r="BH231"/>
  <c r="BG231"/>
  <c r="BF231"/>
  <c r="BE231"/>
  <c r="BD231"/>
  <c r="BC231"/>
  <c r="BB231"/>
  <c r="BA231"/>
  <c r="AZ231"/>
  <c r="AY231"/>
  <c r="AX231"/>
  <c r="AW231"/>
  <c r="AV231"/>
  <c r="AU231"/>
  <c r="AT231"/>
  <c r="AS231"/>
  <c r="AR231"/>
  <c r="AQ231"/>
  <c r="AM231"/>
  <c r="AL231"/>
  <c r="AK231"/>
  <c r="AJ231"/>
  <c r="AI231"/>
  <c r="AH231"/>
  <c r="AG231"/>
  <c r="AF231"/>
  <c r="AE231"/>
  <c r="AD231"/>
  <c r="BM230"/>
  <c r="BL230"/>
  <c r="BK230"/>
  <c r="BJ230"/>
  <c r="BI230"/>
  <c r="BH230"/>
  <c r="BG230"/>
  <c r="BF230"/>
  <c r="BE230"/>
  <c r="BD230"/>
  <c r="BC230"/>
  <c r="BB230"/>
  <c r="BA230"/>
  <c r="AZ230"/>
  <c r="AY230"/>
  <c r="AX230"/>
  <c r="AW230"/>
  <c r="AV230"/>
  <c r="AU230"/>
  <c r="AT230"/>
  <c r="AS230"/>
  <c r="AR230"/>
  <c r="AQ230"/>
  <c r="AM230"/>
  <c r="AL230"/>
  <c r="AK230"/>
  <c r="AJ230"/>
  <c r="AI230"/>
  <c r="AH230"/>
  <c r="AG230"/>
  <c r="AF230"/>
  <c r="AE230"/>
  <c r="AD230"/>
  <c r="BM229"/>
  <c r="BL229"/>
  <c r="BK229"/>
  <c r="BJ229"/>
  <c r="BI229"/>
  <c r="BH229"/>
  <c r="BG229"/>
  <c r="BF229"/>
  <c r="BE229"/>
  <c r="BD229"/>
  <c r="BC229"/>
  <c r="BB229"/>
  <c r="BA229"/>
  <c r="AZ229"/>
  <c r="AY229"/>
  <c r="AX229"/>
  <c r="AW229"/>
  <c r="AV229"/>
  <c r="AU229"/>
  <c r="AT229"/>
  <c r="AS229"/>
  <c r="AR229"/>
  <c r="AQ229"/>
  <c r="AM229"/>
  <c r="AL229"/>
  <c r="AK229"/>
  <c r="AJ229"/>
  <c r="AI229"/>
  <c r="AH229"/>
  <c r="AG229"/>
  <c r="AF229"/>
  <c r="AE229"/>
  <c r="AD229"/>
  <c r="BM228"/>
  <c r="BL228"/>
  <c r="BK228"/>
  <c r="BJ228"/>
  <c r="BI228"/>
  <c r="BH228"/>
  <c r="BG228"/>
  <c r="BF228"/>
  <c r="BE228"/>
  <c r="BD228"/>
  <c r="BC228"/>
  <c r="BB228"/>
  <c r="BA228"/>
  <c r="AZ228"/>
  <c r="AY228"/>
  <c r="AX228"/>
  <c r="AW228"/>
  <c r="AV228"/>
  <c r="AU228"/>
  <c r="AT228"/>
  <c r="AS228"/>
  <c r="AR228"/>
  <c r="AQ228"/>
  <c r="AM228"/>
  <c r="AL228"/>
  <c r="AK228"/>
  <c r="AJ228"/>
  <c r="AI228"/>
  <c r="AH228"/>
  <c r="AG228"/>
  <c r="AF228"/>
  <c r="AE228"/>
  <c r="AD228"/>
  <c r="BM227"/>
  <c r="BL227"/>
  <c r="BK227"/>
  <c r="BJ227"/>
  <c r="BI227"/>
  <c r="BH227"/>
  <c r="BG227"/>
  <c r="BF227"/>
  <c r="BE227"/>
  <c r="BD227"/>
  <c r="BC227"/>
  <c r="BB227"/>
  <c r="BA227"/>
  <c r="AZ227"/>
  <c r="AY227"/>
  <c r="AX227"/>
  <c r="AW227"/>
  <c r="AV227"/>
  <c r="AU227"/>
  <c r="AT227"/>
  <c r="AS227"/>
  <c r="AR227"/>
  <c r="AQ227"/>
  <c r="AM227"/>
  <c r="AL227"/>
  <c r="AK227"/>
  <c r="AJ227"/>
  <c r="AI227"/>
  <c r="AH227"/>
  <c r="AG227"/>
  <c r="AF227"/>
  <c r="AE227"/>
  <c r="AD227"/>
  <c r="BM226"/>
  <c r="BL226"/>
  <c r="BK226"/>
  <c r="BJ226"/>
  <c r="BI226"/>
  <c r="BH226"/>
  <c r="BG226"/>
  <c r="BF226"/>
  <c r="BE226"/>
  <c r="BD226"/>
  <c r="BC226"/>
  <c r="BB226"/>
  <c r="BA226"/>
  <c r="AZ226"/>
  <c r="AY226"/>
  <c r="AX226"/>
  <c r="AW226"/>
  <c r="AV226"/>
  <c r="AU226"/>
  <c r="AT226"/>
  <c r="AS226"/>
  <c r="AR226"/>
  <c r="AQ226"/>
  <c r="AM226"/>
  <c r="AL226"/>
  <c r="AK226"/>
  <c r="AJ226"/>
  <c r="AI226"/>
  <c r="AH226"/>
  <c r="AG226"/>
  <c r="AF226"/>
  <c r="AE226"/>
  <c r="AD226"/>
  <c r="BM225"/>
  <c r="BL225"/>
  <c r="BK225"/>
  <c r="BJ225"/>
  <c r="BI225"/>
  <c r="BH225"/>
  <c r="BG225"/>
  <c r="BF225"/>
  <c r="BE225"/>
  <c r="BD225"/>
  <c r="BC225"/>
  <c r="BB225"/>
  <c r="BA225"/>
  <c r="AZ225"/>
  <c r="AY225"/>
  <c r="AX225"/>
  <c r="AW225"/>
  <c r="AV225"/>
  <c r="AU225"/>
  <c r="AT225"/>
  <c r="AS225"/>
  <c r="AR225"/>
  <c r="AQ225"/>
  <c r="AM225"/>
  <c r="AL225"/>
  <c r="AK225"/>
  <c r="AJ225"/>
  <c r="AI225"/>
  <c r="AH225"/>
  <c r="AG225"/>
  <c r="AF225"/>
  <c r="AE225"/>
  <c r="AD225"/>
  <c r="BS253"/>
  <c r="AQ253" s="1"/>
  <c r="BS252"/>
  <c r="AQ252" s="1"/>
  <c r="BS251"/>
  <c r="AQ251" s="1"/>
  <c r="AM213"/>
  <c r="AL213"/>
  <c r="AK213"/>
  <c r="AJ213"/>
  <c r="AI213"/>
  <c r="AH213"/>
  <c r="AG213"/>
  <c r="AF213"/>
  <c r="AE213"/>
  <c r="AD213"/>
  <c r="AM212"/>
  <c r="AL212"/>
  <c r="AK212"/>
  <c r="AJ212"/>
  <c r="AI212"/>
  <c r="AH212"/>
  <c r="AG212"/>
  <c r="AF212"/>
  <c r="AE212"/>
  <c r="AD212"/>
  <c r="AM211"/>
  <c r="AL211"/>
  <c r="AK211"/>
  <c r="AJ211"/>
  <c r="AI211"/>
  <c r="AH211"/>
  <c r="AG211"/>
  <c r="AF211"/>
  <c r="AE211"/>
  <c r="AD211"/>
  <c r="AM210"/>
  <c r="AL210"/>
  <c r="AK210"/>
  <c r="AJ210"/>
  <c r="AI210"/>
  <c r="AH210"/>
  <c r="AG210"/>
  <c r="AF210"/>
  <c r="AE210"/>
  <c r="AD210"/>
  <c r="AM209"/>
  <c r="AL209"/>
  <c r="AK209"/>
  <c r="AJ209"/>
  <c r="AI209"/>
  <c r="AH209"/>
  <c r="AG209"/>
  <c r="AF209"/>
  <c r="AE209"/>
  <c r="AD209"/>
  <c r="AM208"/>
  <c r="AL208"/>
  <c r="AK208"/>
  <c r="AJ208"/>
  <c r="AI208"/>
  <c r="AH208"/>
  <c r="AG208"/>
  <c r="AF208"/>
  <c r="AE208"/>
  <c r="AD208"/>
  <c r="AM207"/>
  <c r="AL207"/>
  <c r="AK207"/>
  <c r="AJ207"/>
  <c r="AI207"/>
  <c r="AH207"/>
  <c r="AG207"/>
  <c r="AF207"/>
  <c r="AE207"/>
  <c r="AD207"/>
  <c r="AM206"/>
  <c r="AL206"/>
  <c r="AK206"/>
  <c r="AJ206"/>
  <c r="AI206"/>
  <c r="AH206"/>
  <c r="AG206"/>
  <c r="AF206"/>
  <c r="AE206"/>
  <c r="AD206"/>
  <c r="AM205"/>
  <c r="AL205"/>
  <c r="AK205"/>
  <c r="AJ205"/>
  <c r="AI205"/>
  <c r="AH205"/>
  <c r="AG205"/>
  <c r="AF205"/>
  <c r="AE205"/>
  <c r="AD205"/>
  <c r="AM204"/>
  <c r="AL204"/>
  <c r="AK204"/>
  <c r="AJ204"/>
  <c r="AI204"/>
  <c r="AH204"/>
  <c r="AG204"/>
  <c r="AF204"/>
  <c r="AE204"/>
  <c r="AD204"/>
  <c r="AM203"/>
  <c r="AL203"/>
  <c r="AK203"/>
  <c r="AJ203"/>
  <c r="AI203"/>
  <c r="AH203"/>
  <c r="AG203"/>
  <c r="AF203"/>
  <c r="AE203"/>
  <c r="AD203"/>
  <c r="AM202"/>
  <c r="AL202"/>
  <c r="AK202"/>
  <c r="AJ202"/>
  <c r="AI202"/>
  <c r="AH202"/>
  <c r="AG202"/>
  <c r="AF202"/>
  <c r="AE202"/>
  <c r="AD202"/>
  <c r="AM201"/>
  <c r="AL201"/>
  <c r="AK201"/>
  <c r="AJ201"/>
  <c r="AI201"/>
  <c r="AH201"/>
  <c r="AG201"/>
  <c r="AF201"/>
  <c r="AE201"/>
  <c r="AD201"/>
  <c r="AM200"/>
  <c r="AL200"/>
  <c r="AK200"/>
  <c r="AJ200"/>
  <c r="AI200"/>
  <c r="AH200"/>
  <c r="AG200"/>
  <c r="AF200"/>
  <c r="AE200"/>
  <c r="AD200"/>
  <c r="AM199"/>
  <c r="AL199"/>
  <c r="AK199"/>
  <c r="AJ199"/>
  <c r="AI199"/>
  <c r="AH199"/>
  <c r="AG199"/>
  <c r="AF199"/>
  <c r="AE199"/>
  <c r="AD199"/>
  <c r="AM198"/>
  <c r="AL198"/>
  <c r="AK198"/>
  <c r="AJ198"/>
  <c r="AI198"/>
  <c r="AH198"/>
  <c r="AG198"/>
  <c r="AF198"/>
  <c r="AE198"/>
  <c r="AD198"/>
  <c r="AM197"/>
  <c r="AL197"/>
  <c r="AK197"/>
  <c r="AJ197"/>
  <c r="AI197"/>
  <c r="AH197"/>
  <c r="AG197"/>
  <c r="AF197"/>
  <c r="AE197"/>
  <c r="AD197"/>
  <c r="AM196"/>
  <c r="AL196"/>
  <c r="AK196"/>
  <c r="AJ196"/>
  <c r="AI196"/>
  <c r="AH196"/>
  <c r="AG196"/>
  <c r="AF196"/>
  <c r="AE196"/>
  <c r="AD196"/>
  <c r="AM195"/>
  <c r="AL195"/>
  <c r="AK195"/>
  <c r="AJ195"/>
  <c r="AI195"/>
  <c r="AH195"/>
  <c r="AG195"/>
  <c r="AF195"/>
  <c r="AE195"/>
  <c r="AD195"/>
  <c r="AM194"/>
  <c r="AL194"/>
  <c r="AK194"/>
  <c r="AJ194"/>
  <c r="AI194"/>
  <c r="AH194"/>
  <c r="AG194"/>
  <c r="AF194"/>
  <c r="AE194"/>
  <c r="AD194"/>
  <c r="AM193"/>
  <c r="AL193"/>
  <c r="AK193"/>
  <c r="AJ193"/>
  <c r="AI193"/>
  <c r="AH193"/>
  <c r="AG193"/>
  <c r="AF193"/>
  <c r="AE193"/>
  <c r="AD193"/>
  <c r="AM192"/>
  <c r="AL192"/>
  <c r="AK192"/>
  <c r="AJ192"/>
  <c r="AI192"/>
  <c r="AH192"/>
  <c r="AG192"/>
  <c r="AF192"/>
  <c r="AE192"/>
  <c r="AD192"/>
  <c r="AM191"/>
  <c r="AL191"/>
  <c r="AK191"/>
  <c r="AJ191"/>
  <c r="AI191"/>
  <c r="AH191"/>
  <c r="AG191"/>
  <c r="AF191"/>
  <c r="AE191"/>
  <c r="AD191"/>
  <c r="AM190"/>
  <c r="AL190"/>
  <c r="AK190"/>
  <c r="AJ190"/>
  <c r="AI190"/>
  <c r="AH190"/>
  <c r="AG190"/>
  <c r="AF190"/>
  <c r="AE190"/>
  <c r="AD190"/>
  <c r="AM189"/>
  <c r="AL189"/>
  <c r="AK189"/>
  <c r="AJ189"/>
  <c r="AI189"/>
  <c r="AH189"/>
  <c r="AG189"/>
  <c r="AF189"/>
  <c r="AE189"/>
  <c r="AD189"/>
  <c r="AM188"/>
  <c r="AL188"/>
  <c r="AK188"/>
  <c r="AJ188"/>
  <c r="AI188"/>
  <c r="AH188"/>
  <c r="AG188"/>
  <c r="AF188"/>
  <c r="AE188"/>
  <c r="AD188"/>
  <c r="AM187"/>
  <c r="AL187"/>
  <c r="AK187"/>
  <c r="AJ187"/>
  <c r="AI187"/>
  <c r="AH187"/>
  <c r="AG187"/>
  <c r="AF187"/>
  <c r="AE187"/>
  <c r="AD187"/>
  <c r="AM186"/>
  <c r="AL186"/>
  <c r="AK186"/>
  <c r="AJ186"/>
  <c r="AI186"/>
  <c r="AH186"/>
  <c r="AG186"/>
  <c r="AF186"/>
  <c r="AE186"/>
  <c r="AD186"/>
  <c r="AM185"/>
  <c r="AL185"/>
  <c r="AK185"/>
  <c r="AJ185"/>
  <c r="AI185"/>
  <c r="AH185"/>
  <c r="AG185"/>
  <c r="AF185"/>
  <c r="AE185"/>
  <c r="AD185"/>
  <c r="AM184"/>
  <c r="AL184"/>
  <c r="AK184"/>
  <c r="AJ184"/>
  <c r="AI184"/>
  <c r="AH184"/>
  <c r="AG184"/>
  <c r="AF184"/>
  <c r="AE184"/>
  <c r="AD184"/>
  <c r="AM183"/>
  <c r="AL183"/>
  <c r="AK183"/>
  <c r="AJ183"/>
  <c r="AI183"/>
  <c r="AH183"/>
  <c r="AG183"/>
  <c r="AF183"/>
  <c r="AE183"/>
  <c r="AD183"/>
  <c r="AM182"/>
  <c r="AL182"/>
  <c r="AK182"/>
  <c r="AJ182"/>
  <c r="AI182"/>
  <c r="AH182"/>
  <c r="AG182"/>
  <c r="AF182"/>
  <c r="AE182"/>
  <c r="AD182"/>
  <c r="AM181"/>
  <c r="AL181"/>
  <c r="AK181"/>
  <c r="AJ181"/>
  <c r="AI181"/>
  <c r="AH181"/>
  <c r="AG181"/>
  <c r="AF181"/>
  <c r="AE181"/>
  <c r="AD181"/>
  <c r="AM180"/>
  <c r="AL180"/>
  <c r="AK180"/>
  <c r="AJ180"/>
  <c r="AI180"/>
  <c r="AH180"/>
  <c r="AG180"/>
  <c r="AF180"/>
  <c r="AE180"/>
  <c r="AD180"/>
  <c r="AM179"/>
  <c r="AL179"/>
  <c r="AK179"/>
  <c r="AJ179"/>
  <c r="AI179"/>
  <c r="AH179"/>
  <c r="AG179"/>
  <c r="AF179"/>
  <c r="AE179"/>
  <c r="AD179"/>
  <c r="AM178"/>
  <c r="AL178"/>
  <c r="AK178"/>
  <c r="AJ178"/>
  <c r="AI178"/>
  <c r="AH178"/>
  <c r="AG178"/>
  <c r="AF178"/>
  <c r="AE178"/>
  <c r="AD178"/>
  <c r="AM177"/>
  <c r="AL177"/>
  <c r="AK177"/>
  <c r="AJ177"/>
  <c r="AI177"/>
  <c r="AH177"/>
  <c r="AG177"/>
  <c r="AF177"/>
  <c r="AE177"/>
  <c r="AD177"/>
  <c r="AM176"/>
  <c r="AL176"/>
  <c r="AK176"/>
  <c r="AJ176"/>
  <c r="AI176"/>
  <c r="AH176"/>
  <c r="AG176"/>
  <c r="AF176"/>
  <c r="AE176"/>
  <c r="AD176"/>
  <c r="AM175"/>
  <c r="AL175"/>
  <c r="AK175"/>
  <c r="AJ175"/>
  <c r="AI175"/>
  <c r="AH175"/>
  <c r="AG175"/>
  <c r="AF175"/>
  <c r="AE175"/>
  <c r="AD175"/>
  <c r="AM174"/>
  <c r="AL174"/>
  <c r="AK174"/>
  <c r="AJ174"/>
  <c r="AI174"/>
  <c r="AH174"/>
  <c r="AG174"/>
  <c r="AF174"/>
  <c r="AE174"/>
  <c r="AD174"/>
  <c r="AM173"/>
  <c r="AL173"/>
  <c r="AK173"/>
  <c r="AJ173"/>
  <c r="AI173"/>
  <c r="AH173"/>
  <c r="AG173"/>
  <c r="AF173"/>
  <c r="AE173"/>
  <c r="AD173"/>
  <c r="AM172"/>
  <c r="AL172"/>
  <c r="AK172"/>
  <c r="AJ172"/>
  <c r="AI172"/>
  <c r="AH172"/>
  <c r="AG172"/>
  <c r="AF172"/>
  <c r="AE172"/>
  <c r="AD172"/>
  <c r="AM171"/>
  <c r="AL171"/>
  <c r="AK171"/>
  <c r="AJ171"/>
  <c r="AI171"/>
  <c r="AH171"/>
  <c r="AG171"/>
  <c r="AF171"/>
  <c r="AE171"/>
  <c r="AD171"/>
  <c r="AM170"/>
  <c r="AL170"/>
  <c r="AK170"/>
  <c r="AJ170"/>
  <c r="AI170"/>
  <c r="AH170"/>
  <c r="AG170"/>
  <c r="AF170"/>
  <c r="AE170"/>
  <c r="AD170"/>
  <c r="AM169"/>
  <c r="AL169"/>
  <c r="AK169"/>
  <c r="AJ169"/>
  <c r="AI169"/>
  <c r="AH169"/>
  <c r="AG169"/>
  <c r="AF169"/>
  <c r="AE169"/>
  <c r="AD169"/>
  <c r="AM168"/>
  <c r="AL168"/>
  <c r="AK168"/>
  <c r="AJ168"/>
  <c r="AI168"/>
  <c r="AH168"/>
  <c r="AG168"/>
  <c r="AF168"/>
  <c r="AE168"/>
  <c r="AD168"/>
  <c r="AM167"/>
  <c r="AL167"/>
  <c r="AK167"/>
  <c r="AJ167"/>
  <c r="AI167"/>
  <c r="AH167"/>
  <c r="AG167"/>
  <c r="AF167"/>
  <c r="AE167"/>
  <c r="AD167"/>
  <c r="AM166"/>
  <c r="AL166"/>
  <c r="AK166"/>
  <c r="AJ166"/>
  <c r="AI166"/>
  <c r="AH166"/>
  <c r="AG166"/>
  <c r="AF166"/>
  <c r="AE166"/>
  <c r="AD166"/>
  <c r="AM165"/>
  <c r="AL165"/>
  <c r="AK165"/>
  <c r="AJ165"/>
  <c r="AI165"/>
  <c r="AH165"/>
  <c r="AG165"/>
  <c r="AF165"/>
  <c r="AE165"/>
  <c r="AD165"/>
  <c r="AM164"/>
  <c r="AL164"/>
  <c r="AK164"/>
  <c r="AJ164"/>
  <c r="AI164"/>
  <c r="AH164"/>
  <c r="AG164"/>
  <c r="AF164"/>
  <c r="AE164"/>
  <c r="AD164"/>
  <c r="AM163"/>
  <c r="AL163"/>
  <c r="AK163"/>
  <c r="AJ163"/>
  <c r="AI163"/>
  <c r="AH163"/>
  <c r="AG163"/>
  <c r="AF163"/>
  <c r="AE163"/>
  <c r="AD163"/>
  <c r="AM162"/>
  <c r="AL162"/>
  <c r="AK162"/>
  <c r="AJ162"/>
  <c r="AI162"/>
  <c r="AH162"/>
  <c r="AG162"/>
  <c r="AF162"/>
  <c r="AE162"/>
  <c r="AD162"/>
  <c r="AM161"/>
  <c r="AL161"/>
  <c r="AK161"/>
  <c r="AJ161"/>
  <c r="AI161"/>
  <c r="AH161"/>
  <c r="AG161"/>
  <c r="AF161"/>
  <c r="AE161"/>
  <c r="AD161"/>
  <c r="AM160"/>
  <c r="AL160"/>
  <c r="AK160"/>
  <c r="AJ160"/>
  <c r="AI160"/>
  <c r="AH160"/>
  <c r="AG160"/>
  <c r="AF160"/>
  <c r="AE160"/>
  <c r="AD160"/>
  <c r="AM159"/>
  <c r="AL159"/>
  <c r="AK159"/>
  <c r="AJ159"/>
  <c r="AI159"/>
  <c r="AH159"/>
  <c r="AG159"/>
  <c r="AF159"/>
  <c r="AE159"/>
  <c r="AD159"/>
  <c r="AM158"/>
  <c r="AL158"/>
  <c r="AK158"/>
  <c r="AJ158"/>
  <c r="AI158"/>
  <c r="AH158"/>
  <c r="AG158"/>
  <c r="AF158"/>
  <c r="AE158"/>
  <c r="AD158"/>
  <c r="AM157"/>
  <c r="AL157"/>
  <c r="AK157"/>
  <c r="AJ157"/>
  <c r="AI157"/>
  <c r="AH157"/>
  <c r="AG157"/>
  <c r="AF157"/>
  <c r="AE157"/>
  <c r="AD157"/>
  <c r="AM156"/>
  <c r="AL156"/>
  <c r="AK156"/>
  <c r="AJ156"/>
  <c r="AI156"/>
  <c r="AH156"/>
  <c r="AG156"/>
  <c r="AF156"/>
  <c r="AE156"/>
  <c r="AD156"/>
  <c r="AM155"/>
  <c r="AL155"/>
  <c r="AK155"/>
  <c r="AJ155"/>
  <c r="AI155"/>
  <c r="AH155"/>
  <c r="AG155"/>
  <c r="AF155"/>
  <c r="AE155"/>
  <c r="AD155"/>
  <c r="AM154"/>
  <c r="AL154"/>
  <c r="AK154"/>
  <c r="AJ154"/>
  <c r="AI154"/>
  <c r="AH154"/>
  <c r="AG154"/>
  <c r="AF154"/>
  <c r="AE154"/>
  <c r="AD154"/>
  <c r="AM153"/>
  <c r="AL153"/>
  <c r="AK153"/>
  <c r="AJ153"/>
  <c r="AI153"/>
  <c r="AH153"/>
  <c r="AG153"/>
  <c r="AF153"/>
  <c r="AE153"/>
  <c r="AD153"/>
  <c r="AM152"/>
  <c r="AL152"/>
  <c r="AK152"/>
  <c r="AJ152"/>
  <c r="AI152"/>
  <c r="AH152"/>
  <c r="AG152"/>
  <c r="AF152"/>
  <c r="AE152"/>
  <c r="AD152"/>
  <c r="AM151"/>
  <c r="AL151"/>
  <c r="AK151"/>
  <c r="AJ151"/>
  <c r="AI151"/>
  <c r="AH151"/>
  <c r="AG151"/>
  <c r="AF151"/>
  <c r="AE151"/>
  <c r="AD151"/>
  <c r="AM150"/>
  <c r="AL150"/>
  <c r="AK150"/>
  <c r="AJ150"/>
  <c r="AI150"/>
  <c r="AH150"/>
  <c r="AG150"/>
  <c r="AF150"/>
  <c r="AE150"/>
  <c r="AD150"/>
  <c r="AM149"/>
  <c r="AL149"/>
  <c r="AK149"/>
  <c r="AJ149"/>
  <c r="AI149"/>
  <c r="AH149"/>
  <c r="AG149"/>
  <c r="AF149"/>
  <c r="AE149"/>
  <c r="AD149"/>
  <c r="AM148"/>
  <c r="AL148"/>
  <c r="AK148"/>
  <c r="AJ148"/>
  <c r="AI148"/>
  <c r="AH148"/>
  <c r="AG148"/>
  <c r="AF148"/>
  <c r="AE148"/>
  <c r="AD148"/>
  <c r="AM147"/>
  <c r="AL147"/>
  <c r="AK147"/>
  <c r="AJ147"/>
  <c r="AI147"/>
  <c r="AH147"/>
  <c r="AG147"/>
  <c r="AF147"/>
  <c r="AE147"/>
  <c r="AD147"/>
  <c r="AM146"/>
  <c r="AL146"/>
  <c r="AK146"/>
  <c r="AJ146"/>
  <c r="AI146"/>
  <c r="AH146"/>
  <c r="AG146"/>
  <c r="AF146"/>
  <c r="AE146"/>
  <c r="AD146"/>
  <c r="AM145"/>
  <c r="AL145"/>
  <c r="AK145"/>
  <c r="AJ145"/>
  <c r="AI145"/>
  <c r="AH145"/>
  <c r="AG145"/>
  <c r="AF145"/>
  <c r="AE145"/>
  <c r="AD145"/>
  <c r="AM144"/>
  <c r="AL144"/>
  <c r="AK144"/>
  <c r="AJ144"/>
  <c r="AI144"/>
  <c r="AH144"/>
  <c r="AG144"/>
  <c r="AF144"/>
  <c r="AE144"/>
  <c r="AD144"/>
  <c r="AM143"/>
  <c r="AL143"/>
  <c r="AK143"/>
  <c r="AJ143"/>
  <c r="AI143"/>
  <c r="AH143"/>
  <c r="AG143"/>
  <c r="AF143"/>
  <c r="AE143"/>
  <c r="AD143"/>
  <c r="AM142"/>
  <c r="AL142"/>
  <c r="AK142"/>
  <c r="AJ142"/>
  <c r="AI142"/>
  <c r="AH142"/>
  <c r="AG142"/>
  <c r="AF142"/>
  <c r="AE142"/>
  <c r="AD142"/>
  <c r="BM141"/>
  <c r="BL141"/>
  <c r="BK141"/>
  <c r="BJ141"/>
  <c r="BI141"/>
  <c r="BH141"/>
  <c r="BG141"/>
  <c r="BF141"/>
  <c r="BE141"/>
  <c r="BD141"/>
  <c r="BC141"/>
  <c r="BB141"/>
  <c r="BA141"/>
  <c r="AZ141"/>
  <c r="AY141"/>
  <c r="AX141"/>
  <c r="AW141"/>
  <c r="AV141"/>
  <c r="AU141"/>
  <c r="AT141"/>
  <c r="AS141"/>
  <c r="AR141"/>
  <c r="AQ141"/>
  <c r="AM141"/>
  <c r="AL141"/>
  <c r="AK141"/>
  <c r="AJ141"/>
  <c r="AI141"/>
  <c r="AH141"/>
  <c r="AG141"/>
  <c r="AF141"/>
  <c r="AE141"/>
  <c r="AD141"/>
  <c r="BM140"/>
  <c r="BL140"/>
  <c r="BK140"/>
  <c r="BJ140"/>
  <c r="BI140"/>
  <c r="BH140"/>
  <c r="BG140"/>
  <c r="BF140"/>
  <c r="BE140"/>
  <c r="BD140"/>
  <c r="BC140"/>
  <c r="BB140"/>
  <c r="BA140"/>
  <c r="AZ140"/>
  <c r="AY140"/>
  <c r="AX140"/>
  <c r="AW140"/>
  <c r="AV140"/>
  <c r="AU140"/>
  <c r="AT140"/>
  <c r="AS140"/>
  <c r="AR140"/>
  <c r="AQ140"/>
  <c r="AM140"/>
  <c r="AL140"/>
  <c r="AK140"/>
  <c r="AJ140"/>
  <c r="AI140"/>
  <c r="AH140"/>
  <c r="AG140"/>
  <c r="AF140"/>
  <c r="AE140"/>
  <c r="AD140"/>
  <c r="BM139"/>
  <c r="BL139"/>
  <c r="BK139"/>
  <c r="BJ139"/>
  <c r="BI139"/>
  <c r="BH139"/>
  <c r="BG139"/>
  <c r="BF139"/>
  <c r="BE139"/>
  <c r="BD139"/>
  <c r="BC139"/>
  <c r="BB139"/>
  <c r="BA139"/>
  <c r="AZ139"/>
  <c r="AY139"/>
  <c r="AX139"/>
  <c r="AW139"/>
  <c r="AV139"/>
  <c r="AU139"/>
  <c r="AT139"/>
  <c r="AS139"/>
  <c r="AR139"/>
  <c r="AQ139"/>
  <c r="AM139"/>
  <c r="AL139"/>
  <c r="AK139"/>
  <c r="AJ139"/>
  <c r="AI139"/>
  <c r="AH139"/>
  <c r="AG139"/>
  <c r="AF139"/>
  <c r="AE139"/>
  <c r="AD139"/>
  <c r="BM138"/>
  <c r="BL138"/>
  <c r="BK138"/>
  <c r="BJ138"/>
  <c r="BI138"/>
  <c r="BH138"/>
  <c r="BG138"/>
  <c r="BF138"/>
  <c r="BE138"/>
  <c r="BD138"/>
  <c r="BC138"/>
  <c r="BB138"/>
  <c r="BA138"/>
  <c r="AZ138"/>
  <c r="AY138"/>
  <c r="AX138"/>
  <c r="AW138"/>
  <c r="AV138"/>
  <c r="AU138"/>
  <c r="AT138"/>
  <c r="AS138"/>
  <c r="AR138"/>
  <c r="AQ138"/>
  <c r="AM138"/>
  <c r="AL138"/>
  <c r="AK138"/>
  <c r="AJ138"/>
  <c r="AI138"/>
  <c r="AH138"/>
  <c r="AG138"/>
  <c r="AF138"/>
  <c r="AE138"/>
  <c r="AD138"/>
  <c r="BM137"/>
  <c r="BL137"/>
  <c r="BK137"/>
  <c r="BJ137"/>
  <c r="BI137"/>
  <c r="BH137"/>
  <c r="BG137"/>
  <c r="BF137"/>
  <c r="BE137"/>
  <c r="BD137"/>
  <c r="BC137"/>
  <c r="BB137"/>
  <c r="BA137"/>
  <c r="AZ137"/>
  <c r="AY137"/>
  <c r="AX137"/>
  <c r="AW137"/>
  <c r="AV137"/>
  <c r="AU137"/>
  <c r="AT137"/>
  <c r="AS137"/>
  <c r="AR137"/>
  <c r="AQ137"/>
  <c r="AM137"/>
  <c r="AL137"/>
  <c r="AK137"/>
  <c r="AJ137"/>
  <c r="AI137"/>
  <c r="AH137"/>
  <c r="AG137"/>
  <c r="AF137"/>
  <c r="AE137"/>
  <c r="AD137"/>
  <c r="BM136"/>
  <c r="BL136"/>
  <c r="BK136"/>
  <c r="BJ136"/>
  <c r="BI136"/>
  <c r="BH136"/>
  <c r="BG136"/>
  <c r="BF136"/>
  <c r="BE136"/>
  <c r="BD136"/>
  <c r="BC136"/>
  <c r="BB136"/>
  <c r="BA136"/>
  <c r="AZ136"/>
  <c r="AY136"/>
  <c r="AX136"/>
  <c r="AW136"/>
  <c r="AV136"/>
  <c r="AU136"/>
  <c r="AT136"/>
  <c r="AS136"/>
  <c r="AR136"/>
  <c r="AQ136"/>
  <c r="AM136"/>
  <c r="AL136"/>
  <c r="AK136"/>
  <c r="AJ136"/>
  <c r="AI136"/>
  <c r="AH136"/>
  <c r="AG136"/>
  <c r="AF136"/>
  <c r="AE136"/>
  <c r="AD136"/>
  <c r="BM135"/>
  <c r="BL135"/>
  <c r="BK135"/>
  <c r="BJ135"/>
  <c r="BI135"/>
  <c r="BH135"/>
  <c r="BG135"/>
  <c r="BF135"/>
  <c r="BE135"/>
  <c r="BD135"/>
  <c r="BC135"/>
  <c r="BB135"/>
  <c r="BA135"/>
  <c r="AZ135"/>
  <c r="AY135"/>
  <c r="AX135"/>
  <c r="AW135"/>
  <c r="AV135"/>
  <c r="AU135"/>
  <c r="AT135"/>
  <c r="AS135"/>
  <c r="AR135"/>
  <c r="AQ135"/>
  <c r="AM135"/>
  <c r="AL135"/>
  <c r="AK135"/>
  <c r="AJ135"/>
  <c r="AI135"/>
  <c r="AH135"/>
  <c r="AG135"/>
  <c r="AF135"/>
  <c r="AE135"/>
  <c r="AD135"/>
  <c r="BM134"/>
  <c r="BL134"/>
  <c r="BK134"/>
  <c r="BJ134"/>
  <c r="BI134"/>
  <c r="BH134"/>
  <c r="BG134"/>
  <c r="BF134"/>
  <c r="BE134"/>
  <c r="BD134"/>
  <c r="BC134"/>
  <c r="BB134"/>
  <c r="BA134"/>
  <c r="AZ134"/>
  <c r="AY134"/>
  <c r="AX134"/>
  <c r="AW134"/>
  <c r="AV134"/>
  <c r="AU134"/>
  <c r="AT134"/>
  <c r="AS134"/>
  <c r="AR134"/>
  <c r="AQ134"/>
  <c r="AM134"/>
  <c r="AL134"/>
  <c r="AK134"/>
  <c r="AJ134"/>
  <c r="AI134"/>
  <c r="AH134"/>
  <c r="AG134"/>
  <c r="AF134"/>
  <c r="AE134"/>
  <c r="AD134"/>
  <c r="BM133"/>
  <c r="BL133"/>
  <c r="BK133"/>
  <c r="BJ133"/>
  <c r="BI133"/>
  <c r="BH133"/>
  <c r="BG133"/>
  <c r="BF133"/>
  <c r="BE133"/>
  <c r="BD133"/>
  <c r="BC133"/>
  <c r="BB133"/>
  <c r="BA133"/>
  <c r="AZ133"/>
  <c r="AY133"/>
  <c r="AX133"/>
  <c r="AW133"/>
  <c r="AV133"/>
  <c r="AU133"/>
  <c r="AT133"/>
  <c r="AS133"/>
  <c r="AR133"/>
  <c r="AQ133"/>
  <c r="AM133"/>
  <c r="AL133"/>
  <c r="AK133"/>
  <c r="AJ133"/>
  <c r="AI133"/>
  <c r="AH133"/>
  <c r="AG133"/>
  <c r="AF133"/>
  <c r="AE133"/>
  <c r="AD133"/>
  <c r="BM132"/>
  <c r="BL132"/>
  <c r="BK132"/>
  <c r="BJ132"/>
  <c r="BI132"/>
  <c r="BH132"/>
  <c r="BG132"/>
  <c r="BF132"/>
  <c r="BE132"/>
  <c r="BD132"/>
  <c r="BC132"/>
  <c r="BB132"/>
  <c r="BA132"/>
  <c r="AZ132"/>
  <c r="AY132"/>
  <c r="AX132"/>
  <c r="AW132"/>
  <c r="AV132"/>
  <c r="AU132"/>
  <c r="AT132"/>
  <c r="AS132"/>
  <c r="AR132"/>
  <c r="AQ132"/>
  <c r="AM132"/>
  <c r="AL132"/>
  <c r="AK132"/>
  <c r="AJ132"/>
  <c r="AI132"/>
  <c r="AH132"/>
  <c r="AG132"/>
  <c r="AF132"/>
  <c r="AE132"/>
  <c r="AD132"/>
  <c r="BM131"/>
  <c r="BL131"/>
  <c r="BK131"/>
  <c r="BJ131"/>
  <c r="BI131"/>
  <c r="BH131"/>
  <c r="BG131"/>
  <c r="BF131"/>
  <c r="BE131"/>
  <c r="BD131"/>
  <c r="BC131"/>
  <c r="BB131"/>
  <c r="BA131"/>
  <c r="AZ131"/>
  <c r="AY131"/>
  <c r="AX131"/>
  <c r="AW131"/>
  <c r="AV131"/>
  <c r="AU131"/>
  <c r="AT131"/>
  <c r="AS131"/>
  <c r="AR131"/>
  <c r="AQ131"/>
  <c r="AM131"/>
  <c r="AL131"/>
  <c r="AK131"/>
  <c r="AJ131"/>
  <c r="AI131"/>
  <c r="AH131"/>
  <c r="AG131"/>
  <c r="AF131"/>
  <c r="AE131"/>
  <c r="AD131"/>
  <c r="BM130"/>
  <c r="BL130"/>
  <c r="BK130"/>
  <c r="BJ130"/>
  <c r="BI130"/>
  <c r="BH130"/>
  <c r="BG130"/>
  <c r="BF130"/>
  <c r="BE130"/>
  <c r="BD130"/>
  <c r="BC130"/>
  <c r="BB130"/>
  <c r="BA130"/>
  <c r="AZ130"/>
  <c r="AY130"/>
  <c r="AX130"/>
  <c r="AW130"/>
  <c r="AV130"/>
  <c r="AU130"/>
  <c r="AT130"/>
  <c r="AS130"/>
  <c r="AR130"/>
  <c r="AQ130"/>
  <c r="AM130"/>
  <c r="AL130"/>
  <c r="AK130"/>
  <c r="AJ130"/>
  <c r="AI130"/>
  <c r="AH130"/>
  <c r="AG130"/>
  <c r="AF130"/>
  <c r="AE130"/>
  <c r="AD130"/>
  <c r="BM129"/>
  <c r="BL129"/>
  <c r="BK129"/>
  <c r="BJ129"/>
  <c r="BI129"/>
  <c r="BH129"/>
  <c r="BG129"/>
  <c r="BF129"/>
  <c r="BE129"/>
  <c r="BD129"/>
  <c r="BC129"/>
  <c r="BB129"/>
  <c r="BA129"/>
  <c r="AZ129"/>
  <c r="AY129"/>
  <c r="AX129"/>
  <c r="AW129"/>
  <c r="AV129"/>
  <c r="AU129"/>
  <c r="AT129"/>
  <c r="AS129"/>
  <c r="AR129"/>
  <c r="AQ129"/>
  <c r="AM129"/>
  <c r="AL129"/>
  <c r="AK129"/>
  <c r="AJ129"/>
  <c r="AI129"/>
  <c r="AH129"/>
  <c r="AG129"/>
  <c r="AF129"/>
  <c r="AE129"/>
  <c r="AD129"/>
  <c r="BM128"/>
  <c r="BL128"/>
  <c r="BK128"/>
  <c r="BJ128"/>
  <c r="BI128"/>
  <c r="BH128"/>
  <c r="BG128"/>
  <c r="BF128"/>
  <c r="BE128"/>
  <c r="BD128"/>
  <c r="BC128"/>
  <c r="BB128"/>
  <c r="BA128"/>
  <c r="AZ128"/>
  <c r="AY128"/>
  <c r="AX128"/>
  <c r="AW128"/>
  <c r="AV128"/>
  <c r="AU128"/>
  <c r="AT128"/>
  <c r="AS128"/>
  <c r="AR128"/>
  <c r="AQ128"/>
  <c r="AM128"/>
  <c r="AL128"/>
  <c r="AK128"/>
  <c r="AJ128"/>
  <c r="AI128"/>
  <c r="AH128"/>
  <c r="AG128"/>
  <c r="AF128"/>
  <c r="AE128"/>
  <c r="AD128"/>
  <c r="BM127"/>
  <c r="BL127"/>
  <c r="BK127"/>
  <c r="BJ127"/>
  <c r="BI127"/>
  <c r="BH127"/>
  <c r="BG127"/>
  <c r="BF127"/>
  <c r="BE127"/>
  <c r="BD127"/>
  <c r="BC127"/>
  <c r="BB127"/>
  <c r="BA127"/>
  <c r="AZ127"/>
  <c r="AY127"/>
  <c r="AX127"/>
  <c r="AW127"/>
  <c r="AV127"/>
  <c r="AU127"/>
  <c r="AT127"/>
  <c r="AS127"/>
  <c r="AR127"/>
  <c r="AQ127"/>
  <c r="AM127"/>
  <c r="AL127"/>
  <c r="AK127"/>
  <c r="AJ127"/>
  <c r="AI127"/>
  <c r="AH127"/>
  <c r="AG127"/>
  <c r="AF127"/>
  <c r="AE127"/>
  <c r="AD127"/>
  <c r="BM126"/>
  <c r="BL126"/>
  <c r="BK126"/>
  <c r="BJ126"/>
  <c r="BI126"/>
  <c r="BH126"/>
  <c r="BG126"/>
  <c r="BF126"/>
  <c r="BE126"/>
  <c r="BD126"/>
  <c r="BC126"/>
  <c r="BB126"/>
  <c r="BA126"/>
  <c r="AZ126"/>
  <c r="AY126"/>
  <c r="AX126"/>
  <c r="AW126"/>
  <c r="AV126"/>
  <c r="AU126"/>
  <c r="AT126"/>
  <c r="AS126"/>
  <c r="AR126"/>
  <c r="AQ126"/>
  <c r="AM126"/>
  <c r="AL126"/>
  <c r="AK126"/>
  <c r="AJ126"/>
  <c r="AI126"/>
  <c r="AH126"/>
  <c r="AG126"/>
  <c r="AF126"/>
  <c r="AE126"/>
  <c r="AD126"/>
  <c r="BM125"/>
  <c r="BL125"/>
  <c r="BK125"/>
  <c r="BJ125"/>
  <c r="BI125"/>
  <c r="BH125"/>
  <c r="BG125"/>
  <c r="BF125"/>
  <c r="BE125"/>
  <c r="BD125"/>
  <c r="BC125"/>
  <c r="BB125"/>
  <c r="BA125"/>
  <c r="AZ125"/>
  <c r="AY125"/>
  <c r="AX125"/>
  <c r="AW125"/>
  <c r="AV125"/>
  <c r="AU125"/>
  <c r="AT125"/>
  <c r="AS125"/>
  <c r="AR125"/>
  <c r="AQ125"/>
  <c r="AM125"/>
  <c r="AL125"/>
  <c r="AK125"/>
  <c r="AJ125"/>
  <c r="AI125"/>
  <c r="AH125"/>
  <c r="AG125"/>
  <c r="AF125"/>
  <c r="AE125"/>
  <c r="AD125"/>
  <c r="BM124"/>
  <c r="BL124"/>
  <c r="BK124"/>
  <c r="BJ124"/>
  <c r="BI124"/>
  <c r="BH124"/>
  <c r="BG124"/>
  <c r="BF124"/>
  <c r="BE124"/>
  <c r="BD124"/>
  <c r="BC124"/>
  <c r="BB124"/>
  <c r="BA124"/>
  <c r="AZ124"/>
  <c r="AY124"/>
  <c r="AX124"/>
  <c r="AW124"/>
  <c r="AV124"/>
  <c r="AU124"/>
  <c r="AT124"/>
  <c r="AS124"/>
  <c r="AR124"/>
  <c r="AQ124"/>
  <c r="AM124"/>
  <c r="AL124"/>
  <c r="AK124"/>
  <c r="AJ124"/>
  <c r="AI124"/>
  <c r="AH124"/>
  <c r="AG124"/>
  <c r="AF124"/>
  <c r="AE124"/>
  <c r="AD124"/>
  <c r="BM123"/>
  <c r="BL123"/>
  <c r="BK123"/>
  <c r="BJ123"/>
  <c r="BI123"/>
  <c r="BH123"/>
  <c r="BG123"/>
  <c r="BF123"/>
  <c r="BE123"/>
  <c r="BD123"/>
  <c r="BC123"/>
  <c r="BB123"/>
  <c r="BA123"/>
  <c r="AZ123"/>
  <c r="AY123"/>
  <c r="AX123"/>
  <c r="AW123"/>
  <c r="AV123"/>
  <c r="AU123"/>
  <c r="AT123"/>
  <c r="AS123"/>
  <c r="AR123"/>
  <c r="AQ123"/>
  <c r="AM123"/>
  <c r="AL123"/>
  <c r="AK123"/>
  <c r="AJ123"/>
  <c r="AI123"/>
  <c r="AH123"/>
  <c r="AG123"/>
  <c r="AF123"/>
  <c r="AE123"/>
  <c r="AD123"/>
  <c r="BM122"/>
  <c r="BL122"/>
  <c r="BK122"/>
  <c r="BJ122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M122"/>
  <c r="AL122"/>
  <c r="AK122"/>
  <c r="AJ122"/>
  <c r="AI122"/>
  <c r="AH122"/>
  <c r="AG122"/>
  <c r="AF122"/>
  <c r="AE122"/>
  <c r="AD122"/>
  <c r="BM121"/>
  <c r="BL121"/>
  <c r="BK121"/>
  <c r="BJ121"/>
  <c r="BI121"/>
  <c r="BH121"/>
  <c r="BG121"/>
  <c r="BF121"/>
  <c r="BE121"/>
  <c r="BD121"/>
  <c r="BC121"/>
  <c r="BB121"/>
  <c r="BA121"/>
  <c r="AZ121"/>
  <c r="AY121"/>
  <c r="AX121"/>
  <c r="AW121"/>
  <c r="AV121"/>
  <c r="AU121"/>
  <c r="AT121"/>
  <c r="AS121"/>
  <c r="AR121"/>
  <c r="AQ121"/>
  <c r="AM121"/>
  <c r="AL121"/>
  <c r="AK121"/>
  <c r="AJ121"/>
  <c r="AI121"/>
  <c r="AH121"/>
  <c r="AG121"/>
  <c r="AF121"/>
  <c r="AE121"/>
  <c r="AD121"/>
  <c r="BM120"/>
  <c r="BL120"/>
  <c r="BK120"/>
  <c r="BJ120"/>
  <c r="BI120"/>
  <c r="BH120"/>
  <c r="BG120"/>
  <c r="BF120"/>
  <c r="BE120"/>
  <c r="BD120"/>
  <c r="BC120"/>
  <c r="BB120"/>
  <c r="BA120"/>
  <c r="AZ120"/>
  <c r="AY120"/>
  <c r="AX120"/>
  <c r="AW120"/>
  <c r="AV120"/>
  <c r="AU120"/>
  <c r="AT120"/>
  <c r="AS120"/>
  <c r="AR120"/>
  <c r="AQ120"/>
  <c r="AM120"/>
  <c r="AL120"/>
  <c r="AK120"/>
  <c r="AJ120"/>
  <c r="AI120"/>
  <c r="AH120"/>
  <c r="AG120"/>
  <c r="AF120"/>
  <c r="AE120"/>
  <c r="AD120"/>
  <c r="BM119"/>
  <c r="BL119"/>
  <c r="BK119"/>
  <c r="BJ119"/>
  <c r="BI119"/>
  <c r="BH119"/>
  <c r="BG119"/>
  <c r="BF119"/>
  <c r="BE119"/>
  <c r="BD119"/>
  <c r="BC119"/>
  <c r="BB119"/>
  <c r="BA119"/>
  <c r="AZ119"/>
  <c r="AY119"/>
  <c r="AX119"/>
  <c r="AW119"/>
  <c r="AV119"/>
  <c r="AU119"/>
  <c r="AT119"/>
  <c r="AS119"/>
  <c r="AR119"/>
  <c r="AQ119"/>
  <c r="AM119"/>
  <c r="AL119"/>
  <c r="AK119"/>
  <c r="AJ119"/>
  <c r="AI119"/>
  <c r="AH119"/>
  <c r="AG119"/>
  <c r="AF119"/>
  <c r="AE119"/>
  <c r="AD119"/>
  <c r="BM118"/>
  <c r="BL118"/>
  <c r="BK118"/>
  <c r="BJ118"/>
  <c r="BI118"/>
  <c r="BH118"/>
  <c r="BG118"/>
  <c r="BF118"/>
  <c r="BE118"/>
  <c r="BD118"/>
  <c r="BC118"/>
  <c r="BB118"/>
  <c r="BA118"/>
  <c r="AZ118"/>
  <c r="AY118"/>
  <c r="AX118"/>
  <c r="AW118"/>
  <c r="AV118"/>
  <c r="AU118"/>
  <c r="AT118"/>
  <c r="AS118"/>
  <c r="AR118"/>
  <c r="AQ118"/>
  <c r="AM118"/>
  <c r="AL118"/>
  <c r="AK118"/>
  <c r="AJ118"/>
  <c r="AI118"/>
  <c r="AH118"/>
  <c r="AG118"/>
  <c r="AF118"/>
  <c r="AE118"/>
  <c r="AD118"/>
  <c r="BS146"/>
  <c r="AQ146" s="1"/>
  <c r="BS145"/>
  <c r="AQ145" s="1"/>
  <c r="BS144"/>
  <c r="AQ144" s="1"/>
  <c r="BS40"/>
  <c r="AQ40" s="1"/>
  <c r="BS38"/>
  <c r="AQ38" s="1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AQ26"/>
  <c r="AQ34"/>
  <c r="AQ33"/>
  <c r="AQ32"/>
  <c r="AQ31"/>
  <c r="AQ30"/>
  <c r="AQ29"/>
  <c r="AQ28"/>
  <c r="AQ27"/>
  <c r="AQ25"/>
  <c r="AQ24"/>
  <c r="AQ23"/>
  <c r="AQ22"/>
  <c r="AQ21"/>
  <c r="AQ20"/>
  <c r="AQ19"/>
  <c r="AQ18"/>
  <c r="AQ17"/>
  <c r="AQ16"/>
  <c r="AQ15"/>
  <c r="AQ14"/>
  <c r="AQ13"/>
  <c r="AQ12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AQ11"/>
  <c r="CI658" l="1"/>
  <c r="BX568"/>
  <c r="H254" i="2" s="1"/>
  <c r="F274"/>
  <c r="F276"/>
  <c r="F280"/>
  <c r="F284"/>
  <c r="C287"/>
  <c r="CO671" i="18"/>
  <c r="CU671" s="1"/>
  <c r="F288" i="2"/>
  <c r="D290"/>
  <c r="C291"/>
  <c r="CO675" i="18"/>
  <c r="CU675" s="1"/>
  <c r="F292" i="2"/>
  <c r="F278"/>
  <c r="F282"/>
  <c r="F286"/>
  <c r="D288"/>
  <c r="C289"/>
  <c r="CO673" i="18"/>
  <c r="CU673" s="1"/>
  <c r="F290" i="2"/>
  <c r="D292"/>
  <c r="CI554" i="18"/>
  <c r="G292" i="25"/>
  <c r="C291"/>
  <c r="G290"/>
  <c r="C289"/>
  <c r="G288"/>
  <c r="C287"/>
  <c r="F291"/>
  <c r="F289"/>
  <c r="F287"/>
  <c r="F285"/>
  <c r="F283"/>
  <c r="F281"/>
  <c r="F279"/>
  <c r="F277"/>
  <c r="F275"/>
  <c r="CH658" i="18"/>
  <c r="BS658" s="1"/>
  <c r="CO658" s="1"/>
  <c r="CU658" s="1"/>
  <c r="BU658"/>
  <c r="E274" i="2" s="1"/>
  <c r="BW658" i="18"/>
  <c r="BY658"/>
  <c r="I274" i="2" s="1"/>
  <c r="CA658" i="18"/>
  <c r="CH565"/>
  <c r="BS565" s="1"/>
  <c r="CO565" s="1"/>
  <c r="CU565" s="1"/>
  <c r="BU563"/>
  <c r="E249" i="2" s="1"/>
  <c r="BN557" i="18"/>
  <c r="CB556"/>
  <c r="BW560"/>
  <c r="CH561"/>
  <c r="BS561" s="1"/>
  <c r="CO561" s="1"/>
  <c r="CU561" s="1"/>
  <c r="BX564"/>
  <c r="H250" i="2" s="1"/>
  <c r="BU567" i="18"/>
  <c r="E253" i="2" s="1"/>
  <c r="CH569" i="18"/>
  <c r="BS569" s="1"/>
  <c r="CO569" s="1"/>
  <c r="CU569" s="1"/>
  <c r="CH551"/>
  <c r="BS551" s="1"/>
  <c r="CO551" s="1"/>
  <c r="CU551" s="1"/>
  <c r="CI656"/>
  <c r="BV656"/>
  <c r="BW657"/>
  <c r="CA657"/>
  <c r="BT658"/>
  <c r="BX658"/>
  <c r="H274" i="2" s="1"/>
  <c r="BZ658" i="18"/>
  <c r="J274" i="2" s="1"/>
  <c r="CB658" i="18"/>
  <c r="CH659"/>
  <c r="BS659" s="1"/>
  <c r="CO659" s="1"/>
  <c r="CU659" s="1"/>
  <c r="CI659"/>
  <c r="BY659"/>
  <c r="I275" i="2" s="1"/>
  <c r="BT659" i="18"/>
  <c r="BV659"/>
  <c r="BX659"/>
  <c r="H275" i="2" s="1"/>
  <c r="BZ659" i="18"/>
  <c r="J275" i="2" s="1"/>
  <c r="CB659" i="18"/>
  <c r="BT660"/>
  <c r="BX660"/>
  <c r="H276" i="2" s="1"/>
  <c r="CB660" i="18"/>
  <c r="G276" i="25" s="1"/>
  <c r="CH660" i="18"/>
  <c r="BS660" s="1"/>
  <c r="CO660" s="1"/>
  <c r="CU660" s="1"/>
  <c r="BU660"/>
  <c r="E276" i="2" s="1"/>
  <c r="BW660" i="18"/>
  <c r="BY660"/>
  <c r="I276" i="2" s="1"/>
  <c r="CA660" i="18"/>
  <c r="CI661"/>
  <c r="BV661"/>
  <c r="BX661"/>
  <c r="H277" i="2" s="1"/>
  <c r="BZ661" i="18"/>
  <c r="J277" i="2" s="1"/>
  <c r="CB661" i="18"/>
  <c r="CJ661" s="1"/>
  <c r="CH661"/>
  <c r="BS661" s="1"/>
  <c r="CO661" s="1"/>
  <c r="CU661" s="1"/>
  <c r="BU661"/>
  <c r="E277" i="2" s="1"/>
  <c r="BY661" i="18"/>
  <c r="I277" i="2" s="1"/>
  <c r="BT662" i="18"/>
  <c r="BX662"/>
  <c r="H278" i="2" s="1"/>
  <c r="CB662" i="18"/>
  <c r="G278" i="25" s="1"/>
  <c r="CH662" i="18"/>
  <c r="BS662" s="1"/>
  <c r="CO662" s="1"/>
  <c r="CU662" s="1"/>
  <c r="BU662"/>
  <c r="E278" i="2" s="1"/>
  <c r="BW662" i="18"/>
  <c r="BY662"/>
  <c r="I278" i="2" s="1"/>
  <c r="CA662" i="18"/>
  <c r="CI663"/>
  <c r="BV663"/>
  <c r="BX663"/>
  <c r="H279" i="2" s="1"/>
  <c r="BZ663" i="18"/>
  <c r="J279" i="2" s="1"/>
  <c r="CB663" i="18"/>
  <c r="CJ663" s="1"/>
  <c r="CH663"/>
  <c r="BS663" s="1"/>
  <c r="CO663" s="1"/>
  <c r="CU663" s="1"/>
  <c r="BU663"/>
  <c r="E279" i="2" s="1"/>
  <c r="BY663" i="18"/>
  <c r="I279" i="2" s="1"/>
  <c r="BT664" i="18"/>
  <c r="BX664"/>
  <c r="H280" i="2" s="1"/>
  <c r="CB664" i="18"/>
  <c r="G280" i="25" s="1"/>
  <c r="CH664" i="18"/>
  <c r="BS664" s="1"/>
  <c r="CO664" s="1"/>
  <c r="CU664" s="1"/>
  <c r="BU664"/>
  <c r="E280" i="2" s="1"/>
  <c r="BW664" i="18"/>
  <c r="BY664"/>
  <c r="I280" i="2" s="1"/>
  <c r="CA664" i="18"/>
  <c r="CI665"/>
  <c r="BV665"/>
  <c r="BX665"/>
  <c r="H281" i="2" s="1"/>
  <c r="BZ665" i="18"/>
  <c r="J281" i="2" s="1"/>
  <c r="CB665" i="18"/>
  <c r="CJ665" s="1"/>
  <c r="CH665"/>
  <c r="BS665" s="1"/>
  <c r="CO665" s="1"/>
  <c r="CU665" s="1"/>
  <c r="BU665"/>
  <c r="E281" i="2" s="1"/>
  <c r="BY665" i="18"/>
  <c r="I281" i="2" s="1"/>
  <c r="BT666" i="18"/>
  <c r="BX666"/>
  <c r="H282" i="2" s="1"/>
  <c r="CB666" i="18"/>
  <c r="G282" i="25" s="1"/>
  <c r="CH666" i="18"/>
  <c r="BS666" s="1"/>
  <c r="CO666" s="1"/>
  <c r="CU666" s="1"/>
  <c r="BU666"/>
  <c r="E282" i="2" s="1"/>
  <c r="BW666" i="18"/>
  <c r="BY666"/>
  <c r="I282" i="2" s="1"/>
  <c r="CA666" i="18"/>
  <c r="CI667"/>
  <c r="BV667"/>
  <c r="BX667"/>
  <c r="H283" i="2" s="1"/>
  <c r="BZ667" i="18"/>
  <c r="J283" i="2" s="1"/>
  <c r="CB667" i="18"/>
  <c r="CJ667" s="1"/>
  <c r="CH667"/>
  <c r="BS667" s="1"/>
  <c r="CO667" s="1"/>
  <c r="CU667" s="1"/>
  <c r="BU667"/>
  <c r="E283" i="2" s="1"/>
  <c r="BY667" i="18"/>
  <c r="I283" i="2" s="1"/>
  <c r="BT668" i="18"/>
  <c r="BX668"/>
  <c r="H284" i="2" s="1"/>
  <c r="CB668" i="18"/>
  <c r="G284" i="25" s="1"/>
  <c r="CH668" i="18"/>
  <c r="BS668" s="1"/>
  <c r="CO668" s="1"/>
  <c r="CU668" s="1"/>
  <c r="BU668"/>
  <c r="E284" i="2" s="1"/>
  <c r="BW668" i="18"/>
  <c r="BY668"/>
  <c r="I284" i="2" s="1"/>
  <c r="CA668" i="18"/>
  <c r="CI669"/>
  <c r="BV669"/>
  <c r="BX669"/>
  <c r="H285" i="2" s="1"/>
  <c r="BZ669" i="18"/>
  <c r="J285" i="2" s="1"/>
  <c r="CB669" i="18"/>
  <c r="CJ669" s="1"/>
  <c r="CH669"/>
  <c r="BS669" s="1"/>
  <c r="CO669" s="1"/>
  <c r="CU669" s="1"/>
  <c r="BU669"/>
  <c r="E285" i="2" s="1"/>
  <c r="BY669" i="18"/>
  <c r="I285" i="2" s="1"/>
  <c r="BT670" i="18"/>
  <c r="BX670"/>
  <c r="H286" i="2" s="1"/>
  <c r="CB670" i="18"/>
  <c r="G286" i="25" s="1"/>
  <c r="CH670" i="18"/>
  <c r="BS670" s="1"/>
  <c r="CO670" s="1"/>
  <c r="CU670" s="1"/>
  <c r="BU670"/>
  <c r="E286" i="2" s="1"/>
  <c r="BW670" i="18"/>
  <c r="BY670"/>
  <c r="I286" i="2" s="1"/>
  <c r="CA670" i="18"/>
  <c r="CI671"/>
  <c r="BV671"/>
  <c r="BX671"/>
  <c r="H287" i="2" s="1"/>
  <c r="BZ671" i="18"/>
  <c r="J287" i="2" s="1"/>
  <c r="CB671" i="18"/>
  <c r="CJ671" s="1"/>
  <c r="CK671" s="1"/>
  <c r="CH672"/>
  <c r="BS672" s="1"/>
  <c r="CO672" s="1"/>
  <c r="CU672" s="1"/>
  <c r="BU672"/>
  <c r="E288" i="2" s="1"/>
  <c r="BW672" i="18"/>
  <c r="BY672"/>
  <c r="I288" i="2" s="1"/>
  <c r="CA672" i="18"/>
  <c r="CI673"/>
  <c r="BV673"/>
  <c r="BX673"/>
  <c r="H289" i="2" s="1"/>
  <c r="BZ673" i="18"/>
  <c r="J289" i="2" s="1"/>
  <c r="CB673" i="18"/>
  <c r="CJ673" s="1"/>
  <c r="CK673" s="1"/>
  <c r="CH674"/>
  <c r="BS674" s="1"/>
  <c r="CO674" s="1"/>
  <c r="CU674" s="1"/>
  <c r="BU674"/>
  <c r="E290" i="2" s="1"/>
  <c r="BW674" i="18"/>
  <c r="BY674"/>
  <c r="I290" i="2" s="1"/>
  <c r="CA674" i="18"/>
  <c r="CI675"/>
  <c r="BV675"/>
  <c r="BX675"/>
  <c r="H291" i="2" s="1"/>
  <c r="BZ675" i="18"/>
  <c r="J291" i="2" s="1"/>
  <c r="CB675" i="18"/>
  <c r="G291" i="25" s="1"/>
  <c r="CH676" i="18"/>
  <c r="BS676" s="1"/>
  <c r="CO676" s="1"/>
  <c r="CU676" s="1"/>
  <c r="BU676"/>
  <c r="E292" i="2" s="1"/>
  <c r="BW676" i="18"/>
  <c r="BY676"/>
  <c r="I292" i="2" s="1"/>
  <c r="CA676" i="18"/>
  <c r="CJ676" s="1"/>
  <c r="CK676" s="1"/>
  <c r="BT552"/>
  <c r="BX552"/>
  <c r="H238" i="2" s="1"/>
  <c r="CB552" i="18"/>
  <c r="BW553"/>
  <c r="CA553"/>
  <c r="BV554"/>
  <c r="BZ554"/>
  <c r="J240" i="2" s="1"/>
  <c r="CH555" i="18"/>
  <c r="BS555" s="1"/>
  <c r="CO555" s="1"/>
  <c r="CU555" s="1"/>
  <c r="BU555"/>
  <c r="E241" i="2" s="1"/>
  <c r="BY555" i="18"/>
  <c r="I241" i="2" s="1"/>
  <c r="BT556" i="18"/>
  <c r="BX556"/>
  <c r="H242" i="2" s="1"/>
  <c r="BW557" i="18"/>
  <c r="CA557"/>
  <c r="CI558"/>
  <c r="BV558"/>
  <c r="BZ558"/>
  <c r="J244" i="2" s="1"/>
  <c r="CH559" i="18"/>
  <c r="BS559" s="1"/>
  <c r="CO559" s="1"/>
  <c r="CU559" s="1"/>
  <c r="BU559"/>
  <c r="E245" i="2" s="1"/>
  <c r="BY559" i="18"/>
  <c r="I245" i="2" s="1"/>
  <c r="CI560" i="18"/>
  <c r="BY560"/>
  <c r="I246" i="2" s="1"/>
  <c r="CA560" i="18"/>
  <c r="BU561"/>
  <c r="E247" i="2" s="1"/>
  <c r="BW561" i="18"/>
  <c r="BY561"/>
  <c r="I247" i="2" s="1"/>
  <c r="CA561" i="18"/>
  <c r="CI562"/>
  <c r="BV562"/>
  <c r="BX562"/>
  <c r="H248" i="2" s="1"/>
  <c r="BZ562" i="18"/>
  <c r="J248" i="2" s="1"/>
  <c r="CB562" i="18"/>
  <c r="CH563"/>
  <c r="BS563" s="1"/>
  <c r="CO563" s="1"/>
  <c r="CU563" s="1"/>
  <c r="BW563"/>
  <c r="BY563"/>
  <c r="I249" i="2" s="1"/>
  <c r="CA563" i="18"/>
  <c r="CI564"/>
  <c r="BV564"/>
  <c r="BZ564"/>
  <c r="J250" i="2" s="1"/>
  <c r="CB564" i="18"/>
  <c r="BU565"/>
  <c r="E251" i="2" s="1"/>
  <c r="BW565" i="18"/>
  <c r="BY565"/>
  <c r="I251" i="2" s="1"/>
  <c r="CA565" i="18"/>
  <c r="CI566"/>
  <c r="BV566"/>
  <c r="BX566"/>
  <c r="H252" i="2" s="1"/>
  <c r="BZ566" i="18"/>
  <c r="J252" i="2" s="1"/>
  <c r="CB566" i="18"/>
  <c r="G252" i="25" s="1"/>
  <c r="CH567" i="18"/>
  <c r="BS567" s="1"/>
  <c r="CO567" s="1"/>
  <c r="CU567" s="1"/>
  <c r="BW567"/>
  <c r="BY567"/>
  <c r="I253" i="2" s="1"/>
  <c r="CA567" i="18"/>
  <c r="CI568"/>
  <c r="BV568"/>
  <c r="BZ568"/>
  <c r="J254" i="2" s="1"/>
  <c r="CB568" i="18"/>
  <c r="BU569"/>
  <c r="E255" i="2" s="1"/>
  <c r="BW569" i="18"/>
  <c r="BY569"/>
  <c r="I255" i="2" s="1"/>
  <c r="CA569" i="18"/>
  <c r="CH656"/>
  <c r="BS656" s="1"/>
  <c r="CO656" s="1"/>
  <c r="CU656" s="1"/>
  <c r="BU656"/>
  <c r="E272" i="2" s="1"/>
  <c r="BW656" i="18"/>
  <c r="BY656"/>
  <c r="I272" i="2" s="1"/>
  <c r="CA656" i="18"/>
  <c r="BT656"/>
  <c r="BX656"/>
  <c r="H272" i="2" s="1"/>
  <c r="BZ656" i="18"/>
  <c r="J272" i="2" s="1"/>
  <c r="CB656" i="18"/>
  <c r="CH657"/>
  <c r="BS657" s="1"/>
  <c r="CO657" s="1"/>
  <c r="CU657" s="1"/>
  <c r="CI657"/>
  <c r="BY657"/>
  <c r="I273" i="2" s="1"/>
  <c r="BT657" i="18"/>
  <c r="BV657"/>
  <c r="BX657"/>
  <c r="H273" i="2" s="1"/>
  <c r="BZ657" i="18"/>
  <c r="J273" i="2" s="1"/>
  <c r="CB657" i="18"/>
  <c r="BN131"/>
  <c r="BT562"/>
  <c r="BT564"/>
  <c r="BT566"/>
  <c r="BT568"/>
  <c r="BU657"/>
  <c r="E273" i="2" s="1"/>
  <c r="BU659" i="18"/>
  <c r="E275" i="2" s="1"/>
  <c r="BT560" i="18"/>
  <c r="BU551"/>
  <c r="E237" i="2" s="1"/>
  <c r="CI552" i="18"/>
  <c r="BV552"/>
  <c r="BZ552"/>
  <c r="J238" i="2" s="1"/>
  <c r="CH553" i="18"/>
  <c r="BS553" s="1"/>
  <c r="CO553" s="1"/>
  <c r="CU553" s="1"/>
  <c r="BU553"/>
  <c r="E239" i="2" s="1"/>
  <c r="BY553" i="18"/>
  <c r="I239" i="2" s="1"/>
  <c r="BT554" i="18"/>
  <c r="BX554"/>
  <c r="H240" i="2" s="1"/>
  <c r="CB554" i="18"/>
  <c r="BW555"/>
  <c r="CA555"/>
  <c r="CI556"/>
  <c r="BV556"/>
  <c r="BZ556"/>
  <c r="J242" i="2" s="1"/>
  <c r="CH557" i="18"/>
  <c r="BS557" s="1"/>
  <c r="CO557" s="1"/>
  <c r="CU557" s="1"/>
  <c r="BU557"/>
  <c r="E243" i="2" s="1"/>
  <c r="BY557" i="18"/>
  <c r="I243" i="2" s="1"/>
  <c r="BT558" i="18"/>
  <c r="BX558"/>
  <c r="H244" i="2" s="1"/>
  <c r="CB558" i="18"/>
  <c r="BW559"/>
  <c r="CA559"/>
  <c r="BV560"/>
  <c r="BX560"/>
  <c r="H246" i="2" s="1"/>
  <c r="BZ560" i="18"/>
  <c r="J246" i="2" s="1"/>
  <c r="CB560" i="18"/>
  <c r="CI561"/>
  <c r="BT561"/>
  <c r="BV561"/>
  <c r="BX561"/>
  <c r="H247" i="2" s="1"/>
  <c r="BZ561" i="18"/>
  <c r="J247" i="2" s="1"/>
  <c r="CB561" i="18"/>
  <c r="CH562"/>
  <c r="BS562" s="1"/>
  <c r="CO562" s="1"/>
  <c r="CU562" s="1"/>
  <c r="BU562"/>
  <c r="E248" i="2" s="1"/>
  <c r="BW562" i="18"/>
  <c r="BY562"/>
  <c r="I248" i="2" s="1"/>
  <c r="CA562" i="18"/>
  <c r="CI563"/>
  <c r="BT563"/>
  <c r="BV563"/>
  <c r="BX563"/>
  <c r="H249" i="2" s="1"/>
  <c r="BZ563" i="18"/>
  <c r="J249" i="2" s="1"/>
  <c r="CB563" i="18"/>
  <c r="CH564"/>
  <c r="BS564" s="1"/>
  <c r="CO564" s="1"/>
  <c r="CU564" s="1"/>
  <c r="BU564"/>
  <c r="E250" i="2" s="1"/>
  <c r="BW564" i="18"/>
  <c r="BY564"/>
  <c r="I250" i="2" s="1"/>
  <c r="CA564" i="18"/>
  <c r="F250" i="25" s="1"/>
  <c r="CI565" i="18"/>
  <c r="BT565"/>
  <c r="BV565"/>
  <c r="BX565"/>
  <c r="H251" i="2" s="1"/>
  <c r="BZ565" i="18"/>
  <c r="J251" i="2" s="1"/>
  <c r="CB565" i="18"/>
  <c r="CH566"/>
  <c r="BS566" s="1"/>
  <c r="CO566" s="1"/>
  <c r="CU566" s="1"/>
  <c r="BU566"/>
  <c r="E252" i="2" s="1"/>
  <c r="BW566" i="18"/>
  <c r="BY566"/>
  <c r="I252" i="2" s="1"/>
  <c r="CA566" i="18"/>
  <c r="CI567"/>
  <c r="BT567"/>
  <c r="BV567"/>
  <c r="BX567"/>
  <c r="H253" i="2" s="1"/>
  <c r="BZ567" i="18"/>
  <c r="J253" i="2" s="1"/>
  <c r="CB567" i="18"/>
  <c r="CH568"/>
  <c r="BS568" s="1"/>
  <c r="CO568" s="1"/>
  <c r="CU568" s="1"/>
  <c r="BU568"/>
  <c r="E254" i="2" s="1"/>
  <c r="BW568" i="18"/>
  <c r="BY568"/>
  <c r="I254" i="2" s="1"/>
  <c r="CA568" i="18"/>
  <c r="CI569"/>
  <c r="BT569"/>
  <c r="BV569"/>
  <c r="BX569"/>
  <c r="H255" i="2" s="1"/>
  <c r="BZ569" i="18"/>
  <c r="J255" i="2" s="1"/>
  <c r="CB569" i="18"/>
  <c r="BT661"/>
  <c r="CP661" s="1"/>
  <c r="BT663"/>
  <c r="CP663" s="1"/>
  <c r="BT665"/>
  <c r="CP665" s="1"/>
  <c r="BT667"/>
  <c r="CP667" s="1"/>
  <c r="BT669"/>
  <c r="CP669" s="1"/>
  <c r="BT671"/>
  <c r="CP671" s="1"/>
  <c r="BT673"/>
  <c r="CP673" s="1"/>
  <c r="BT675"/>
  <c r="CP675" s="1"/>
  <c r="BX230"/>
  <c r="H126" i="2" s="1"/>
  <c r="CI129" i="18"/>
  <c r="BY551"/>
  <c r="I237" i="2" s="1"/>
  <c r="CI454" i="18"/>
  <c r="BW455"/>
  <c r="BZ456"/>
  <c r="J212" i="2" s="1"/>
  <c r="CA457" i="18"/>
  <c r="BV458"/>
  <c r="CA460"/>
  <c r="CA461"/>
  <c r="BT462"/>
  <c r="CB462"/>
  <c r="BY654"/>
  <c r="I270" i="2" s="1"/>
  <c r="CH655" i="18"/>
  <c r="BS655" s="1"/>
  <c r="CO655" s="1"/>
  <c r="CU655" s="1"/>
  <c r="BU655"/>
  <c r="E271" i="2" s="1"/>
  <c r="BW655" i="18"/>
  <c r="BY655"/>
  <c r="I271" i="2" s="1"/>
  <c r="CA655" i="18"/>
  <c r="BN668"/>
  <c r="BN670"/>
  <c r="BN672"/>
  <c r="BX444"/>
  <c r="H200" i="2" s="1"/>
  <c r="BV549" i="18"/>
  <c r="BZ550"/>
  <c r="J236" i="2" s="1"/>
  <c r="CA445" i="18"/>
  <c r="BV446"/>
  <c r="CA447"/>
  <c r="BV448"/>
  <c r="CA451"/>
  <c r="BV452"/>
  <c r="CA453"/>
  <c r="BV454"/>
  <c r="CI458"/>
  <c r="BW459"/>
  <c r="BW460"/>
  <c r="BX462"/>
  <c r="H218" i="2" s="1"/>
  <c r="BT550" i="18"/>
  <c r="BV550"/>
  <c r="BX550"/>
  <c r="H236" i="2" s="1"/>
  <c r="CB550" i="18"/>
  <c r="CI551"/>
  <c r="BV551"/>
  <c r="BX551"/>
  <c r="H237" i="2" s="1"/>
  <c r="BZ551" i="18"/>
  <c r="J237" i="2" s="1"/>
  <c r="CB551" i="18"/>
  <c r="BW551"/>
  <c r="CA551"/>
  <c r="F237" i="25" s="1"/>
  <c r="CH552" i="18"/>
  <c r="BS552" s="1"/>
  <c r="CO552" s="1"/>
  <c r="CU552" s="1"/>
  <c r="BU552"/>
  <c r="E238" i="2" s="1"/>
  <c r="BW552" i="18"/>
  <c r="BY552"/>
  <c r="I238" i="2" s="1"/>
  <c r="CA552" i="18"/>
  <c r="F238" i="25" s="1"/>
  <c r="CI553" i="18"/>
  <c r="BT553"/>
  <c r="BV553"/>
  <c r="BX553"/>
  <c r="H239" i="2" s="1"/>
  <c r="BZ553" i="18"/>
  <c r="J239" i="2" s="1"/>
  <c r="CB553" i="18"/>
  <c r="CH554"/>
  <c r="BS554" s="1"/>
  <c r="CO554" s="1"/>
  <c r="CU554" s="1"/>
  <c r="BU554"/>
  <c r="E240" i="2" s="1"/>
  <c r="BW554" i="18"/>
  <c r="BY554"/>
  <c r="I240" i="2" s="1"/>
  <c r="CA554" i="18"/>
  <c r="CJ554" s="1"/>
  <c r="CK554" s="1"/>
  <c r="CI555"/>
  <c r="BT555"/>
  <c r="BV555"/>
  <c r="BX555"/>
  <c r="H241" i="2" s="1"/>
  <c r="BZ555" i="18"/>
  <c r="J241" i="2" s="1"/>
  <c r="CB555" i="18"/>
  <c r="G241" i="25" s="1"/>
  <c r="CH556" i="18"/>
  <c r="BS556" s="1"/>
  <c r="CO556" s="1"/>
  <c r="CU556" s="1"/>
  <c r="BU556"/>
  <c r="E242" i="2" s="1"/>
  <c r="BW556" i="18"/>
  <c r="BY556"/>
  <c r="I242" i="2" s="1"/>
  <c r="CA556" i="18"/>
  <c r="CI557"/>
  <c r="BT557"/>
  <c r="BV557"/>
  <c r="BX557"/>
  <c r="H243" i="2" s="1"/>
  <c r="BZ557" i="18"/>
  <c r="J243" i="2" s="1"/>
  <c r="CB557" i="18"/>
  <c r="G243" i="25" s="1"/>
  <c r="CH558" i="18"/>
  <c r="BS558" s="1"/>
  <c r="CO558" s="1"/>
  <c r="CU558" s="1"/>
  <c r="BU558"/>
  <c r="E244" i="2" s="1"/>
  <c r="BW558" i="18"/>
  <c r="BY558"/>
  <c r="I244" i="2" s="1"/>
  <c r="CA558" i="18"/>
  <c r="CI559"/>
  <c r="BT559"/>
  <c r="BV559"/>
  <c r="BX559"/>
  <c r="H245" i="2" s="1"/>
  <c r="BZ559" i="18"/>
  <c r="J245" i="2" s="1"/>
  <c r="CB559" i="18"/>
  <c r="CH560"/>
  <c r="BS560" s="1"/>
  <c r="CO560" s="1"/>
  <c r="CU560" s="1"/>
  <c r="BU560"/>
  <c r="E246" i="2" s="1"/>
  <c r="BZ337" i="18"/>
  <c r="J163" i="2" s="1"/>
  <c r="CA338" i="18"/>
  <c r="BV339"/>
  <c r="CA340"/>
  <c r="BT341"/>
  <c r="CI345"/>
  <c r="BW346"/>
  <c r="BZ347"/>
  <c r="J173" i="2" s="1"/>
  <c r="BY348" i="18"/>
  <c r="I174" i="2" s="1"/>
  <c r="CA349" i="18"/>
  <c r="BU350"/>
  <c r="E176" i="2" s="1"/>
  <c r="CB351" i="18"/>
  <c r="BU352"/>
  <c r="E178" i="2" s="1"/>
  <c r="CB353" i="18"/>
  <c r="BU354"/>
  <c r="E180" i="2" s="1"/>
  <c r="CI355" i="18"/>
  <c r="CI452"/>
  <c r="BW453"/>
  <c r="BZ454"/>
  <c r="J210" i="2" s="1"/>
  <c r="CA455" i="18"/>
  <c r="CI456"/>
  <c r="BV456"/>
  <c r="BW457"/>
  <c r="BZ458"/>
  <c r="J214" i="2" s="1"/>
  <c r="CA459" i="18"/>
  <c r="CI460"/>
  <c r="BY460"/>
  <c r="I216" i="2" s="1"/>
  <c r="BW461" i="18"/>
  <c r="CI462"/>
  <c r="BV462"/>
  <c r="BZ462"/>
  <c r="J218" i="2" s="1"/>
  <c r="CI550" i="18"/>
  <c r="BT549"/>
  <c r="BX549"/>
  <c r="H235" i="2" s="1"/>
  <c r="BZ549" i="18"/>
  <c r="J235" i="2" s="1"/>
  <c r="CB549" i="18"/>
  <c r="BN671"/>
  <c r="BN673"/>
  <c r="AN674"/>
  <c r="CJ674"/>
  <c r="CK674" s="1"/>
  <c r="BN675"/>
  <c r="AN676"/>
  <c r="AN679"/>
  <c r="AN681"/>
  <c r="AN683"/>
  <c r="AN685"/>
  <c r="AN687"/>
  <c r="AN689"/>
  <c r="AN691"/>
  <c r="AN693"/>
  <c r="AN695"/>
  <c r="AN697"/>
  <c r="AN699"/>
  <c r="AN701"/>
  <c r="AN703"/>
  <c r="AN705"/>
  <c r="AN707"/>
  <c r="AN709"/>
  <c r="AN711"/>
  <c r="AN713"/>
  <c r="AN715"/>
  <c r="AN717"/>
  <c r="AN719"/>
  <c r="AN721"/>
  <c r="AN723"/>
  <c r="AN725"/>
  <c r="AN727"/>
  <c r="AN729"/>
  <c r="AN731"/>
  <c r="AN733"/>
  <c r="AN735"/>
  <c r="AN737"/>
  <c r="AN739"/>
  <c r="AN741"/>
  <c r="AN743"/>
  <c r="AN745"/>
  <c r="CH121"/>
  <c r="BS121" s="1"/>
  <c r="CO121" s="1"/>
  <c r="CU121" s="1"/>
  <c r="BU121"/>
  <c r="E87" i="2" s="1"/>
  <c r="BY121" i="18"/>
  <c r="I87" i="2" s="1"/>
  <c r="CI123" i="18"/>
  <c r="BW124"/>
  <c r="CI125"/>
  <c r="BX228"/>
  <c r="H124" i="2" s="1"/>
  <c r="CI230" i="18"/>
  <c r="BV230"/>
  <c r="BZ230"/>
  <c r="J126" i="2" s="1"/>
  <c r="CB230" i="18"/>
  <c r="BT231"/>
  <c r="CI232"/>
  <c r="BT233"/>
  <c r="CI234"/>
  <c r="BT235"/>
  <c r="CI236"/>
  <c r="BT237"/>
  <c r="CI238"/>
  <c r="BT239"/>
  <c r="CI240"/>
  <c r="BT241"/>
  <c r="CI242"/>
  <c r="BT243"/>
  <c r="CI244"/>
  <c r="BT245"/>
  <c r="CI246"/>
  <c r="BU247"/>
  <c r="E143" i="2" s="1"/>
  <c r="CB248" i="18"/>
  <c r="BW336"/>
  <c r="BU460"/>
  <c r="E216" i="2" s="1"/>
  <c r="CI448" i="18"/>
  <c r="BW449"/>
  <c r="BZ450"/>
  <c r="J206" i="2" s="1"/>
  <c r="BT551" i="18"/>
  <c r="BN665"/>
  <c r="BN667"/>
  <c r="BN669"/>
  <c r="AN747"/>
  <c r="BT230"/>
  <c r="BW227"/>
  <c r="CH229"/>
  <c r="BS229" s="1"/>
  <c r="CO229" s="1"/>
  <c r="CU229" s="1"/>
  <c r="BU229"/>
  <c r="E125" i="2" s="1"/>
  <c r="BW229" i="18"/>
  <c r="BY229"/>
  <c r="I125" i="2" s="1"/>
  <c r="CA229" i="18"/>
  <c r="CB341"/>
  <c r="BW342"/>
  <c r="BZ343"/>
  <c r="J169" i="2" s="1"/>
  <c r="CA344" i="18"/>
  <c r="BV345"/>
  <c r="BW441"/>
  <c r="BZ442"/>
  <c r="J198" i="2" s="1"/>
  <c r="BY443" i="18"/>
  <c r="I199" i="2" s="1"/>
  <c r="CI655" i="18"/>
  <c r="BT655"/>
  <c r="BV655"/>
  <c r="BX655"/>
  <c r="H271" i="2" s="1"/>
  <c r="BZ655" i="18"/>
  <c r="J271" i="2" s="1"/>
  <c r="CB655" i="18"/>
  <c r="BN662"/>
  <c r="BN664"/>
  <c r="BN666"/>
  <c r="BV123"/>
  <c r="CI127"/>
  <c r="CI131"/>
  <c r="BU132"/>
  <c r="E98" i="2" s="1"/>
  <c r="CI135" i="18"/>
  <c r="BW136"/>
  <c r="BZ137"/>
  <c r="J103" i="2" s="1"/>
  <c r="CA138" i="18"/>
  <c r="BV139"/>
  <c r="CH548"/>
  <c r="BS548" s="1"/>
  <c r="CO548" s="1"/>
  <c r="CU548" s="1"/>
  <c r="CH549"/>
  <c r="BS549" s="1"/>
  <c r="CO549" s="1"/>
  <c r="CU549" s="1"/>
  <c r="BU549"/>
  <c r="E235" i="2" s="1"/>
  <c r="BW549" i="18"/>
  <c r="BY549"/>
  <c r="I235" i="2" s="1"/>
  <c r="CA549" i="18"/>
  <c r="F235" i="25" s="1"/>
  <c r="CH550" i="18"/>
  <c r="BS550" s="1"/>
  <c r="CO550" s="1"/>
  <c r="CU550" s="1"/>
  <c r="BU550"/>
  <c r="E236" i="2" s="1"/>
  <c r="BW550" i="18"/>
  <c r="BY550"/>
  <c r="I236" i="2" s="1"/>
  <c r="CA550" i="18"/>
  <c r="CH653"/>
  <c r="BS653" s="1"/>
  <c r="CO653" s="1"/>
  <c r="BU653"/>
  <c r="E269" i="2" s="1"/>
  <c r="BW653" i="18"/>
  <c r="BY653"/>
  <c r="I269" i="2" s="1"/>
  <c r="CA653" i="18"/>
  <c r="AQ677"/>
  <c r="E30" i="27" s="1"/>
  <c r="AS677" i="18"/>
  <c r="G30" i="27" s="1"/>
  <c r="AU677" i="18"/>
  <c r="I30" i="27" s="1"/>
  <c r="AW677" i="18"/>
  <c r="K30" i="27" s="1"/>
  <c r="AY677" i="18"/>
  <c r="M30" i="27" s="1"/>
  <c r="BA677" i="18"/>
  <c r="O30" i="27" s="1"/>
  <c r="BC677" i="18"/>
  <c r="Q30" i="27" s="1"/>
  <c r="BE677" i="18"/>
  <c r="S30" i="27" s="1"/>
  <c r="BG677" i="18"/>
  <c r="U30" i="27" s="1"/>
  <c r="BI677" i="18"/>
  <c r="W30" i="27" s="1"/>
  <c r="BK677" i="18"/>
  <c r="Y30" i="27" s="1"/>
  <c r="BM677" i="18"/>
  <c r="AA30" i="27" s="1"/>
  <c r="CH654" i="18"/>
  <c r="BS654" s="1"/>
  <c r="CO654" s="1"/>
  <c r="CU654" s="1"/>
  <c r="BU654"/>
  <c r="E270" i="2" s="1"/>
  <c r="BN659" i="18"/>
  <c r="BN661"/>
  <c r="BN663"/>
  <c r="AN655"/>
  <c r="BN656"/>
  <c r="AN657"/>
  <c r="BW654"/>
  <c r="CA654"/>
  <c r="CJ657"/>
  <c r="BN658"/>
  <c r="BN660"/>
  <c r="BT123"/>
  <c r="BX123"/>
  <c r="H89" i="2" s="1"/>
  <c r="BZ123" i="18"/>
  <c r="J89" i="2" s="1"/>
  <c r="CB123" i="18"/>
  <c r="CA124"/>
  <c r="BV125"/>
  <c r="CA126"/>
  <c r="BV127"/>
  <c r="CA128"/>
  <c r="BV129"/>
  <c r="CA130"/>
  <c r="BV131"/>
  <c r="CA334"/>
  <c r="BT335"/>
  <c r="CB335"/>
  <c r="CI337"/>
  <c r="CH338"/>
  <c r="BS338" s="1"/>
  <c r="CO338" s="1"/>
  <c r="CU338" s="1"/>
  <c r="CI338"/>
  <c r="BW338"/>
  <c r="BY338"/>
  <c r="I164" i="2" s="1"/>
  <c r="BT338" i="18"/>
  <c r="BV338"/>
  <c r="BX338"/>
  <c r="H164" i="2" s="1"/>
  <c r="BZ338" i="18"/>
  <c r="J164" i="2" s="1"/>
  <c r="CB338" i="18"/>
  <c r="BT339"/>
  <c r="BX339"/>
  <c r="H165" i="2" s="1"/>
  <c r="BZ339" i="18"/>
  <c r="J165" i="2" s="1"/>
  <c r="CB339" i="18"/>
  <c r="CH339"/>
  <c r="BS339" s="1"/>
  <c r="CO339" s="1"/>
  <c r="CU339" s="1"/>
  <c r="BU339"/>
  <c r="E165" i="2" s="1"/>
  <c r="BW339" i="18"/>
  <c r="BY339"/>
  <c r="I165" i="2" s="1"/>
  <c r="CA339" i="18"/>
  <c r="F165" i="25" s="1"/>
  <c r="CI340" i="18"/>
  <c r="BV340"/>
  <c r="BX340"/>
  <c r="H166" i="2" s="1"/>
  <c r="BZ340" i="18"/>
  <c r="J166" i="2" s="1"/>
  <c r="CB340" i="18"/>
  <c r="CH340"/>
  <c r="BS340" s="1"/>
  <c r="CO340" s="1"/>
  <c r="CU340" s="1"/>
  <c r="BU340"/>
  <c r="E166" i="2" s="1"/>
  <c r="BW340" i="18"/>
  <c r="BY340"/>
  <c r="I166" i="2" s="1"/>
  <c r="CI341" i="18"/>
  <c r="BV341"/>
  <c r="BX341"/>
  <c r="H167" i="2" s="1"/>
  <c r="BZ341" i="18"/>
  <c r="J167" i="2" s="1"/>
  <c r="CH341" i="18"/>
  <c r="BS341" s="1"/>
  <c r="CO341" s="1"/>
  <c r="CU341" s="1"/>
  <c r="BU341"/>
  <c r="E167" i="2" s="1"/>
  <c r="BW341" i="18"/>
  <c r="BY341"/>
  <c r="I167" i="2" s="1"/>
  <c r="CA341" i="18"/>
  <c r="F167" i="25" s="1"/>
  <c r="CI342" i="18"/>
  <c r="BV342"/>
  <c r="BX342"/>
  <c r="H168" i="2" s="1"/>
  <c r="BZ342" i="18"/>
  <c r="J168" i="2" s="1"/>
  <c r="CB342" i="18"/>
  <c r="CH342"/>
  <c r="BS342" s="1"/>
  <c r="CO342" s="1"/>
  <c r="CU342" s="1"/>
  <c r="BU342"/>
  <c r="E168" i="2" s="1"/>
  <c r="BY342" i="18"/>
  <c r="I168" i="2" s="1"/>
  <c r="CA342" i="18"/>
  <c r="F168" i="25" s="1"/>
  <c r="BT343" i="18"/>
  <c r="BV343"/>
  <c r="BX343"/>
  <c r="H169" i="2" s="1"/>
  <c r="CB343" i="18"/>
  <c r="CH343"/>
  <c r="BS343" s="1"/>
  <c r="CO343" s="1"/>
  <c r="CU343" s="1"/>
  <c r="BU343"/>
  <c r="E169" i="2" s="1"/>
  <c r="BW343" i="18"/>
  <c r="BY343"/>
  <c r="I169" i="2" s="1"/>
  <c r="CA343" i="18"/>
  <c r="F169" i="25" s="1"/>
  <c r="CI344" i="18"/>
  <c r="BV344"/>
  <c r="BX344"/>
  <c r="H170" i="2" s="1"/>
  <c r="BZ344" i="18"/>
  <c r="J170" i="2" s="1"/>
  <c r="CB344" i="18"/>
  <c r="CH344"/>
  <c r="BS344" s="1"/>
  <c r="CO344" s="1"/>
  <c r="CU344" s="1"/>
  <c r="BU344"/>
  <c r="E170" i="2" s="1"/>
  <c r="BW344" i="18"/>
  <c r="BY344"/>
  <c r="I170" i="2" s="1"/>
  <c r="BT345" i="18"/>
  <c r="BX345"/>
  <c r="H171" i="2" s="1"/>
  <c r="BZ345" i="18"/>
  <c r="J171" i="2" s="1"/>
  <c r="CB345" i="18"/>
  <c r="CH345"/>
  <c r="BS345" s="1"/>
  <c r="CO345" s="1"/>
  <c r="CU345" s="1"/>
  <c r="BU345"/>
  <c r="E171" i="2" s="1"/>
  <c r="BW345" i="18"/>
  <c r="BY345"/>
  <c r="I171" i="2" s="1"/>
  <c r="CA345" i="18"/>
  <c r="F171" i="25" s="1"/>
  <c r="CI346" i="18"/>
  <c r="BV346"/>
  <c r="BX346"/>
  <c r="H172" i="2" s="1"/>
  <c r="BZ346" i="18"/>
  <c r="J172" i="2" s="1"/>
  <c r="CB346" i="18"/>
  <c r="CH346"/>
  <c r="BS346" s="1"/>
  <c r="CO346" s="1"/>
  <c r="CU346" s="1"/>
  <c r="BU346"/>
  <c r="E172" i="2" s="1"/>
  <c r="BY346" i="18"/>
  <c r="I172" i="2" s="1"/>
  <c r="CA346" i="18"/>
  <c r="F172" i="25" s="1"/>
  <c r="CI347" i="18"/>
  <c r="BV347"/>
  <c r="BX347"/>
  <c r="H173" i="2" s="1"/>
  <c r="CB347" i="18"/>
  <c r="CH347"/>
  <c r="BS347" s="1"/>
  <c r="CO347" s="1"/>
  <c r="CU347" s="1"/>
  <c r="BU347"/>
  <c r="E173" i="2" s="1"/>
  <c r="BW347" i="18"/>
  <c r="BY347"/>
  <c r="I173" i="2" s="1"/>
  <c r="CA347" i="18"/>
  <c r="F173" i="25" s="1"/>
  <c r="CI348" i="18"/>
  <c r="BV348"/>
  <c r="BX348"/>
  <c r="H174" i="2" s="1"/>
  <c r="BZ348" i="18"/>
  <c r="J174" i="2" s="1"/>
  <c r="CB348" i="18"/>
  <c r="CH348"/>
  <c r="BS348" s="1"/>
  <c r="CO348" s="1"/>
  <c r="CU348" s="1"/>
  <c r="BU348"/>
  <c r="E174" i="2" s="1"/>
  <c r="BW348" i="18"/>
  <c r="CA348"/>
  <c r="F174" i="25" s="1"/>
  <c r="CI349" i="18"/>
  <c r="BV349"/>
  <c r="BX349"/>
  <c r="H175" i="2" s="1"/>
  <c r="BZ349" i="18"/>
  <c r="J175" i="2" s="1"/>
  <c r="CB349" i="18"/>
  <c r="CH349"/>
  <c r="BS349" s="1"/>
  <c r="CO349" s="1"/>
  <c r="CU349" s="1"/>
  <c r="BU349"/>
  <c r="E175" i="2" s="1"/>
  <c r="BW349" i="18"/>
  <c r="BY349"/>
  <c r="I175" i="2" s="1"/>
  <c r="CI350" i="18"/>
  <c r="BV350"/>
  <c r="BX350"/>
  <c r="H176" i="2" s="1"/>
  <c r="BZ350" i="18"/>
  <c r="J176" i="2" s="1"/>
  <c r="CB350" i="18"/>
  <c r="CH350"/>
  <c r="BS350" s="1"/>
  <c r="CO350" s="1"/>
  <c r="CU350" s="1"/>
  <c r="BW350"/>
  <c r="BY350"/>
  <c r="I176" i="2" s="1"/>
  <c r="CA350" i="18"/>
  <c r="F176" i="25" s="1"/>
  <c r="CI351" i="18"/>
  <c r="BV351"/>
  <c r="BX351"/>
  <c r="H177" i="2" s="1"/>
  <c r="BZ351" i="18"/>
  <c r="J177" i="2" s="1"/>
  <c r="CH351" i="18"/>
  <c r="BS351" s="1"/>
  <c r="CO351" s="1"/>
  <c r="CU351" s="1"/>
  <c r="BU351"/>
  <c r="E177" i="2" s="1"/>
  <c r="BW351" i="18"/>
  <c r="BY351"/>
  <c r="I177" i="2" s="1"/>
  <c r="CA351" i="18"/>
  <c r="CJ351" s="1"/>
  <c r="CK351" s="1"/>
  <c r="CI352"/>
  <c r="BV352"/>
  <c r="BX352"/>
  <c r="H178" i="2" s="1"/>
  <c r="BZ352" i="18"/>
  <c r="J178" i="2" s="1"/>
  <c r="CB352" i="18"/>
  <c r="CH352"/>
  <c r="BS352" s="1"/>
  <c r="CO352" s="1"/>
  <c r="CU352" s="1"/>
  <c r="BW352"/>
  <c r="BY352"/>
  <c r="I178" i="2" s="1"/>
  <c r="CA352" i="18"/>
  <c r="F178" i="25" s="1"/>
  <c r="CI353" i="18"/>
  <c r="BV353"/>
  <c r="BX353"/>
  <c r="H179" i="2" s="1"/>
  <c r="BZ353" i="18"/>
  <c r="J179" i="2" s="1"/>
  <c r="CH353" i="18"/>
  <c r="BS353" s="1"/>
  <c r="CO353" s="1"/>
  <c r="CU353" s="1"/>
  <c r="BU353"/>
  <c r="E179" i="2" s="1"/>
  <c r="BW353" i="18"/>
  <c r="BY353"/>
  <c r="I179" i="2" s="1"/>
  <c r="CA353" i="18"/>
  <c r="CI354"/>
  <c r="BV354"/>
  <c r="BX354"/>
  <c r="H180" i="2" s="1"/>
  <c r="BZ354" i="18"/>
  <c r="J180" i="2" s="1"/>
  <c r="CB354" i="18"/>
  <c r="CH354"/>
  <c r="BS354" s="1"/>
  <c r="CO354" s="1"/>
  <c r="CU354" s="1"/>
  <c r="BW354"/>
  <c r="BY354"/>
  <c r="I180" i="2" s="1"/>
  <c r="CA354" i="18"/>
  <c r="F180" i="25" s="1"/>
  <c r="BT355" i="18"/>
  <c r="BV355"/>
  <c r="BX355"/>
  <c r="H181" i="2" s="1"/>
  <c r="BZ355" i="18"/>
  <c r="J181" i="2" s="1"/>
  <c r="CB355" i="18"/>
  <c r="G181" i="25" s="1"/>
  <c r="CH355" i="18"/>
  <c r="BS355" s="1"/>
  <c r="CO355" s="1"/>
  <c r="CU355" s="1"/>
  <c r="BU355"/>
  <c r="E181" i="2" s="1"/>
  <c r="BW355" i="18"/>
  <c r="BY355"/>
  <c r="I181" i="2" s="1"/>
  <c r="CA355" i="18"/>
  <c r="AN453"/>
  <c r="AN457"/>
  <c r="BN458"/>
  <c r="AN461"/>
  <c r="BN462"/>
  <c r="AN463"/>
  <c r="CI445"/>
  <c r="BW445"/>
  <c r="BY445"/>
  <c r="I201" i="2" s="1"/>
  <c r="AN464" i="18"/>
  <c r="BT445"/>
  <c r="BV445"/>
  <c r="BX445"/>
  <c r="H201" i="2" s="1"/>
  <c r="BZ445" i="18"/>
  <c r="J201" i="2" s="1"/>
  <c r="CB445" i="18"/>
  <c r="AN466"/>
  <c r="BT446"/>
  <c r="BX446"/>
  <c r="H202" i="2" s="1"/>
  <c r="BZ446" i="18"/>
  <c r="J202" i="2" s="1"/>
  <c r="CB446" i="18"/>
  <c r="AN468"/>
  <c r="BU446"/>
  <c r="E202" i="2" s="1"/>
  <c r="BW446" i="18"/>
  <c r="BY446"/>
  <c r="I202" i="2" s="1"/>
  <c r="CA446" i="18"/>
  <c r="AN470"/>
  <c r="CI447"/>
  <c r="BV447"/>
  <c r="BX447"/>
  <c r="H203" i="2" s="1"/>
  <c r="BZ447" i="18"/>
  <c r="J203" i="2" s="1"/>
  <c r="CB447" i="18"/>
  <c r="AN472"/>
  <c r="BU447"/>
  <c r="E203" i="2" s="1"/>
  <c r="BW447" i="18"/>
  <c r="BY447"/>
  <c r="I203" i="2" s="1"/>
  <c r="AN474" i="18"/>
  <c r="BT448"/>
  <c r="BX448"/>
  <c r="H204" i="2" s="1"/>
  <c r="BZ448" i="18"/>
  <c r="J204" i="2" s="1"/>
  <c r="CB448" i="18"/>
  <c r="G204" i="25" s="1"/>
  <c r="AN476" i="18"/>
  <c r="BU448"/>
  <c r="E204" i="2" s="1"/>
  <c r="BW448" i="18"/>
  <c r="BY448"/>
  <c r="I204" i="2" s="1"/>
  <c r="CA448" i="18"/>
  <c r="AN478"/>
  <c r="CI449"/>
  <c r="BV449"/>
  <c r="BX449"/>
  <c r="H205" i="2" s="1"/>
  <c r="BZ449" i="18"/>
  <c r="J205" i="2" s="1"/>
  <c r="CB449" i="18"/>
  <c r="AN480"/>
  <c r="BU449"/>
  <c r="E205" i="2" s="1"/>
  <c r="BY449" i="18"/>
  <c r="I205" i="2" s="1"/>
  <c r="CA449" i="18"/>
  <c r="AN482"/>
  <c r="BT450"/>
  <c r="BV450"/>
  <c r="BX450"/>
  <c r="H206" i="2" s="1"/>
  <c r="CB450" i="18"/>
  <c r="AN484"/>
  <c r="BU450"/>
  <c r="E206" i="2" s="1"/>
  <c r="BW450" i="18"/>
  <c r="BY450"/>
  <c r="I206" i="2" s="1"/>
  <c r="CA450" i="18"/>
  <c r="AN486"/>
  <c r="CI451"/>
  <c r="BV451"/>
  <c r="BX451"/>
  <c r="H207" i="2" s="1"/>
  <c r="BZ451" i="18"/>
  <c r="J207" i="2" s="1"/>
  <c r="CB451" i="18"/>
  <c r="AN488"/>
  <c r="BU451"/>
  <c r="E207" i="2" s="1"/>
  <c r="BW451" i="18"/>
  <c r="BY451"/>
  <c r="I207" i="2" s="1"/>
  <c r="AN490" i="18"/>
  <c r="BT452"/>
  <c r="BX452"/>
  <c r="H208" i="2" s="1"/>
  <c r="BZ452" i="18"/>
  <c r="J208" i="2" s="1"/>
  <c r="CB452" i="18"/>
  <c r="AN492"/>
  <c r="BU452"/>
  <c r="E208" i="2" s="1"/>
  <c r="BW452" i="18"/>
  <c r="BY452"/>
  <c r="I208" i="2" s="1"/>
  <c r="CA452" i="18"/>
  <c r="AN494"/>
  <c r="CI453"/>
  <c r="BV453"/>
  <c r="BX453"/>
  <c r="H209" i="2" s="1"/>
  <c r="BZ453" i="18"/>
  <c r="J209" i="2" s="1"/>
  <c r="CB453" i="18"/>
  <c r="AN496"/>
  <c r="BU453"/>
  <c r="E209" i="2" s="1"/>
  <c r="BY453" i="18"/>
  <c r="I209" i="2" s="1"/>
  <c r="AN498" i="18"/>
  <c r="BT454"/>
  <c r="BX454"/>
  <c r="H210" i="2" s="1"/>
  <c r="CB454" i="18"/>
  <c r="AN500"/>
  <c r="BU454"/>
  <c r="E210" i="2" s="1"/>
  <c r="BW454" i="18"/>
  <c r="BY454"/>
  <c r="I210" i="2" s="1"/>
  <c r="CA454" i="18"/>
  <c r="AN502"/>
  <c r="CI455"/>
  <c r="BV455"/>
  <c r="BX455"/>
  <c r="H211" i="2" s="1"/>
  <c r="BZ455" i="18"/>
  <c r="J211" i="2" s="1"/>
  <c r="CB455" i="18"/>
  <c r="AN504"/>
  <c r="BU455"/>
  <c r="E211" i="2" s="1"/>
  <c r="BY455" i="18"/>
  <c r="I211" i="2" s="1"/>
  <c r="AN506" i="18"/>
  <c r="BT456"/>
  <c r="BX456"/>
  <c r="H212" i="2" s="1"/>
  <c r="CB456" i="18"/>
  <c r="AN508"/>
  <c r="BU456"/>
  <c r="E212" i="2" s="1"/>
  <c r="BW456" i="18"/>
  <c r="BY456"/>
  <c r="I212" i="2" s="1"/>
  <c r="CA456" i="18"/>
  <c r="AN510"/>
  <c r="CI457"/>
  <c r="BV457"/>
  <c r="BX457"/>
  <c r="H213" i="2" s="1"/>
  <c r="BZ457" i="18"/>
  <c r="J213" i="2" s="1"/>
  <c r="CB457" i="18"/>
  <c r="AN512"/>
  <c r="BU457"/>
  <c r="E213" i="2" s="1"/>
  <c r="BY457" i="18"/>
  <c r="I213" i="2" s="1"/>
  <c r="AN514" i="18"/>
  <c r="BT458"/>
  <c r="BX458"/>
  <c r="H214" i="2" s="1"/>
  <c r="CB458" i="18"/>
  <c r="AN516"/>
  <c r="BU458"/>
  <c r="E214" i="2" s="1"/>
  <c r="BW458" i="18"/>
  <c r="BY458"/>
  <c r="I214" i="2" s="1"/>
  <c r="CA458" i="18"/>
  <c r="AN518"/>
  <c r="CI459"/>
  <c r="BV459"/>
  <c r="BX459"/>
  <c r="H215" i="2" s="1"/>
  <c r="BZ459" i="18"/>
  <c r="J215" i="2" s="1"/>
  <c r="CB459" i="18"/>
  <c r="G215" i="25" s="1"/>
  <c r="AN520" i="18"/>
  <c r="BU459"/>
  <c r="E215" i="2" s="1"/>
  <c r="BY459" i="18"/>
  <c r="I215" i="2" s="1"/>
  <c r="AN522" i="18"/>
  <c r="BT460"/>
  <c r="BV460"/>
  <c r="BX460"/>
  <c r="H216" i="2" s="1"/>
  <c r="BZ460" i="18"/>
  <c r="J216" i="2" s="1"/>
  <c r="CB460" i="18"/>
  <c r="AN524"/>
  <c r="AN526"/>
  <c r="CI461"/>
  <c r="BV461"/>
  <c r="BX461"/>
  <c r="H217" i="2" s="1"/>
  <c r="BZ461" i="18"/>
  <c r="J217" i="2" s="1"/>
  <c r="CB461" i="18"/>
  <c r="G217" i="25" s="1"/>
  <c r="AN528" i="18"/>
  <c r="BU461"/>
  <c r="E217" i="2" s="1"/>
  <c r="BY461" i="18"/>
  <c r="I217" i="2" s="1"/>
  <c r="AN530" i="18"/>
  <c r="AN532"/>
  <c r="BU462"/>
  <c r="E218" i="2" s="1"/>
  <c r="BW462" i="18"/>
  <c r="BY462"/>
  <c r="I218" i="2" s="1"/>
  <c r="CA462" i="18"/>
  <c r="AN534"/>
  <c r="BU548"/>
  <c r="E234" i="2" s="1"/>
  <c r="BW548" i="18"/>
  <c r="BY548"/>
  <c r="I234" i="2" s="1"/>
  <c r="CA548" i="18"/>
  <c r="CI653"/>
  <c r="BV653"/>
  <c r="BX653"/>
  <c r="H269" i="2" s="1"/>
  <c r="BZ653" i="18"/>
  <c r="J269" i="2" s="1"/>
  <c r="CB653" i="18"/>
  <c r="AR677"/>
  <c r="F30" i="27" s="1"/>
  <c r="AT677" i="18"/>
  <c r="H30" i="27" s="1"/>
  <c r="AV677" i="18"/>
  <c r="J30" i="27" s="1"/>
  <c r="AX677" i="18"/>
  <c r="L30" i="27" s="1"/>
  <c r="AZ677" i="18"/>
  <c r="N30" i="27" s="1"/>
  <c r="BB677" i="18"/>
  <c r="P30" i="27" s="1"/>
  <c r="BD677" i="18"/>
  <c r="R30" i="27" s="1"/>
  <c r="BF677" i="18"/>
  <c r="T30" i="27" s="1"/>
  <c r="BH677" i="18"/>
  <c r="V30" i="27" s="1"/>
  <c r="BJ677" i="18"/>
  <c r="X30" i="27" s="1"/>
  <c r="BL677" i="18"/>
  <c r="Z30" i="27" s="1"/>
  <c r="AN654" i="18"/>
  <c r="BN654"/>
  <c r="BN655"/>
  <c r="AN656"/>
  <c r="CJ656"/>
  <c r="CI654"/>
  <c r="BV654"/>
  <c r="BX654"/>
  <c r="H270" i="2" s="1"/>
  <c r="BZ654" i="18"/>
  <c r="J270" i="2" s="1"/>
  <c r="CB654" i="18"/>
  <c r="G270" i="25" s="1"/>
  <c r="BN657" i="18"/>
  <c r="AN658"/>
  <c r="CJ658"/>
  <c r="CK658" s="1"/>
  <c r="AN659"/>
  <c r="CJ659"/>
  <c r="AN660"/>
  <c r="AN661"/>
  <c r="AN662"/>
  <c r="AN663"/>
  <c r="AN664"/>
  <c r="AN665"/>
  <c r="AN666"/>
  <c r="AN667"/>
  <c r="AN668"/>
  <c r="AN669"/>
  <c r="AN670"/>
  <c r="AN671"/>
  <c r="AN672"/>
  <c r="CJ672"/>
  <c r="CK672" s="1"/>
  <c r="AN673"/>
  <c r="BN674"/>
  <c r="AN675"/>
  <c r="BN676"/>
  <c r="AN677"/>
  <c r="AN678"/>
  <c r="AN680"/>
  <c r="AN682"/>
  <c r="AN684"/>
  <c r="AN686"/>
  <c r="AN688"/>
  <c r="AN690"/>
  <c r="AN692"/>
  <c r="AN694"/>
  <c r="AN696"/>
  <c r="AN698"/>
  <c r="AN700"/>
  <c r="AN702"/>
  <c r="AN704"/>
  <c r="AN706"/>
  <c r="AN708"/>
  <c r="AN710"/>
  <c r="AN712"/>
  <c r="AN714"/>
  <c r="AN716"/>
  <c r="AN718"/>
  <c r="AN720"/>
  <c r="AN722"/>
  <c r="AN724"/>
  <c r="AN726"/>
  <c r="AN728"/>
  <c r="AN730"/>
  <c r="AN732"/>
  <c r="AN734"/>
  <c r="AN736"/>
  <c r="AN738"/>
  <c r="AN740"/>
  <c r="AN742"/>
  <c r="AN744"/>
  <c r="AN746"/>
  <c r="AN748"/>
  <c r="BN653"/>
  <c r="BT653"/>
  <c r="AN653"/>
  <c r="BT654"/>
  <c r="CH546"/>
  <c r="BU546"/>
  <c r="E232" i="2" s="1"/>
  <c r="BW546" i="18"/>
  <c r="BY546"/>
  <c r="I232" i="2" s="1"/>
  <c r="CA546" i="18"/>
  <c r="AQ570"/>
  <c r="E29" i="27" s="1"/>
  <c r="AS570" i="18"/>
  <c r="G29" i="27" s="1"/>
  <c r="AU570" i="18"/>
  <c r="I29" i="27" s="1"/>
  <c r="AW570" i="18"/>
  <c r="K29" i="27" s="1"/>
  <c r="AY570" i="18"/>
  <c r="M29" i="27" s="1"/>
  <c r="BA570" i="18"/>
  <c r="O29" i="27" s="1"/>
  <c r="BC570" i="18"/>
  <c r="Q29" i="27" s="1"/>
  <c r="BE570" i="18"/>
  <c r="S29" i="27" s="1"/>
  <c r="BG570" i="18"/>
  <c r="U29" i="27" s="1"/>
  <c r="BI570" i="18"/>
  <c r="W29" i="27" s="1"/>
  <c r="BK570" i="18"/>
  <c r="Y29" i="27" s="1"/>
  <c r="BM570" i="18"/>
  <c r="AA29" i="27" s="1"/>
  <c r="AN449" i="18"/>
  <c r="AN334"/>
  <c r="BV337"/>
  <c r="CI228"/>
  <c r="CI231"/>
  <c r="BV231"/>
  <c r="BX231"/>
  <c r="H127" i="2" s="1"/>
  <c r="BZ231" i="18"/>
  <c r="J127" i="2" s="1"/>
  <c r="CB231" i="18"/>
  <c r="BT232"/>
  <c r="BV232"/>
  <c r="BX232"/>
  <c r="H128" i="2" s="1"/>
  <c r="BZ232" i="18"/>
  <c r="J128" i="2" s="1"/>
  <c r="CB232" i="18"/>
  <c r="CI233"/>
  <c r="BV233"/>
  <c r="BX233"/>
  <c r="H129" i="2" s="1"/>
  <c r="BZ233" i="18"/>
  <c r="J129" i="2" s="1"/>
  <c r="CB233" i="18"/>
  <c r="BT234"/>
  <c r="BV234"/>
  <c r="BX234"/>
  <c r="H130" i="2" s="1"/>
  <c r="BZ234" i="18"/>
  <c r="J130" i="2" s="1"/>
  <c r="CB234" i="18"/>
  <c r="CI235"/>
  <c r="BV235"/>
  <c r="BX235"/>
  <c r="H131" i="2" s="1"/>
  <c r="BZ235" i="18"/>
  <c r="J131" i="2" s="1"/>
  <c r="CB235" i="18"/>
  <c r="BT236"/>
  <c r="BV236"/>
  <c r="BX236"/>
  <c r="H132" i="2" s="1"/>
  <c r="BZ236" i="18"/>
  <c r="J132" i="2" s="1"/>
  <c r="CB236" i="18"/>
  <c r="CI237"/>
  <c r="BV237"/>
  <c r="BX237"/>
  <c r="H133" i="2" s="1"/>
  <c r="BZ237" i="18"/>
  <c r="J133" i="2" s="1"/>
  <c r="CB237" i="18"/>
  <c r="BT238"/>
  <c r="BV238"/>
  <c r="BX238"/>
  <c r="H134" i="2" s="1"/>
  <c r="BZ238" i="18"/>
  <c r="J134" i="2" s="1"/>
  <c r="CB238" i="18"/>
  <c r="BX239"/>
  <c r="H135" i="2" s="1"/>
  <c r="CB239" i="18"/>
  <c r="BV240"/>
  <c r="BZ240"/>
  <c r="J136" i="2" s="1"/>
  <c r="BX241" i="18"/>
  <c r="H137" i="2" s="1"/>
  <c r="CB241" i="18"/>
  <c r="BV242"/>
  <c r="BZ242"/>
  <c r="J138" i="2" s="1"/>
  <c r="BX243" i="18"/>
  <c r="H139" i="2" s="1"/>
  <c r="CB243" i="18"/>
  <c r="BV244"/>
  <c r="BZ244"/>
  <c r="J140" i="2" s="1"/>
  <c r="BX245" i="18"/>
  <c r="H141" i="2" s="1"/>
  <c r="CB245" i="18"/>
  <c r="BV246"/>
  <c r="BZ246"/>
  <c r="J142" i="2" s="1"/>
  <c r="CH247" i="18"/>
  <c r="BS247" s="1"/>
  <c r="CO247" s="1"/>
  <c r="CU247" s="1"/>
  <c r="BY247"/>
  <c r="I143" i="2" s="1"/>
  <c r="BT248" i="18"/>
  <c r="BX248"/>
  <c r="H144" i="2" s="1"/>
  <c r="BT228" i="18"/>
  <c r="BV228"/>
  <c r="BZ228"/>
  <c r="J124" i="2" s="1"/>
  <c r="CB228" i="18"/>
  <c r="CH124"/>
  <c r="BS124" s="1"/>
  <c r="BU124"/>
  <c r="E90" i="2" s="1"/>
  <c r="BY124" i="18"/>
  <c r="I90" i="2" s="1"/>
  <c r="BT125" i="18"/>
  <c r="BX125"/>
  <c r="H91" i="2" s="1"/>
  <c r="BZ125" i="18"/>
  <c r="J91" i="2" s="1"/>
  <c r="CB125" i="18"/>
  <c r="G91" i="25" s="1"/>
  <c r="CH126" i="18"/>
  <c r="BS126" s="1"/>
  <c r="CO126" s="1"/>
  <c r="CU126" s="1"/>
  <c r="BU126"/>
  <c r="E92" i="2" s="1"/>
  <c r="BW126" i="18"/>
  <c r="BY126"/>
  <c r="I92" i="2" s="1"/>
  <c r="BT127" i="18"/>
  <c r="BX127"/>
  <c r="H93" i="2" s="1"/>
  <c r="BZ127" i="18"/>
  <c r="J93" i="2" s="1"/>
  <c r="CB127" i="18"/>
  <c r="CH128"/>
  <c r="BS128" s="1"/>
  <c r="CO128" s="1"/>
  <c r="CU128" s="1"/>
  <c r="BU128"/>
  <c r="E94" i="2" s="1"/>
  <c r="BW128" i="18"/>
  <c r="BY128"/>
  <c r="I94" i="2" s="1"/>
  <c r="BT129" i="18"/>
  <c r="BX129"/>
  <c r="H95" i="2" s="1"/>
  <c r="BZ129" i="18"/>
  <c r="J95" i="2" s="1"/>
  <c r="CB129" i="18"/>
  <c r="CH130"/>
  <c r="BS130" s="1"/>
  <c r="CO130" s="1"/>
  <c r="CU130" s="1"/>
  <c r="BU130"/>
  <c r="E96" i="2" s="1"/>
  <c r="BW130" i="18"/>
  <c r="BY130"/>
  <c r="I96" i="2" s="1"/>
  <c r="BT131" i="18"/>
  <c r="BX131"/>
  <c r="H97" i="2" s="1"/>
  <c r="BZ131" i="18"/>
  <c r="J97" i="2" s="1"/>
  <c r="CB131" i="18"/>
  <c r="BW132"/>
  <c r="BY132"/>
  <c r="I98" i="2" s="1"/>
  <c r="CA132" i="18"/>
  <c r="CI133"/>
  <c r="BV133"/>
  <c r="BZ133"/>
  <c r="J99" i="2" s="1"/>
  <c r="BW134" i="18"/>
  <c r="CA134"/>
  <c r="BV135"/>
  <c r="BZ135"/>
  <c r="J101" i="2" s="1"/>
  <c r="CA136" i="18"/>
  <c r="CI137"/>
  <c r="BV137"/>
  <c r="BW138"/>
  <c r="CI139"/>
  <c r="BZ139"/>
  <c r="J105" i="2" s="1"/>
  <c r="BW140" i="18"/>
  <c r="CA140"/>
  <c r="CI141"/>
  <c r="BV141"/>
  <c r="BZ141"/>
  <c r="J107" i="2" s="1"/>
  <c r="BW122" i="18"/>
  <c r="CA122"/>
  <c r="CH123"/>
  <c r="BS123" s="1"/>
  <c r="CO123" s="1"/>
  <c r="CU123" s="1"/>
  <c r="BU123"/>
  <c r="E89" i="2" s="1"/>
  <c r="BW123" i="18"/>
  <c r="BY123"/>
  <c r="I89" i="2" s="1"/>
  <c r="CA123" i="18"/>
  <c r="CI124"/>
  <c r="BT124"/>
  <c r="BV124"/>
  <c r="BX124"/>
  <c r="H90" i="2" s="1"/>
  <c r="BZ124" i="18"/>
  <c r="J90" i="2" s="1"/>
  <c r="CB124" i="18"/>
  <c r="G90" i="25" s="1"/>
  <c r="CH125" i="18"/>
  <c r="BS125" s="1"/>
  <c r="CO125" s="1"/>
  <c r="CU125" s="1"/>
  <c r="BU125"/>
  <c r="E91" i="2" s="1"/>
  <c r="BW125" i="18"/>
  <c r="BY125"/>
  <c r="I91" i="2" s="1"/>
  <c r="CA125" i="18"/>
  <c r="CI126"/>
  <c r="BV126"/>
  <c r="BX126"/>
  <c r="H92" i="2" s="1"/>
  <c r="BZ126" i="18"/>
  <c r="J92" i="2" s="1"/>
  <c r="CB126" i="18"/>
  <c r="G92" i="25" s="1"/>
  <c r="CH127" i="18"/>
  <c r="BS127" s="1"/>
  <c r="CO127" s="1"/>
  <c r="CU127" s="1"/>
  <c r="BU127"/>
  <c r="E93" i="2" s="1"/>
  <c r="BW127" i="18"/>
  <c r="BY127"/>
  <c r="I93" i="2" s="1"/>
  <c r="CA127" i="18"/>
  <c r="CI128"/>
  <c r="BV128"/>
  <c r="BX128"/>
  <c r="H94" i="2" s="1"/>
  <c r="BZ128" i="18"/>
  <c r="J94" i="2" s="1"/>
  <c r="CB128" i="18"/>
  <c r="G94" i="25" s="1"/>
  <c r="CH129" i="18"/>
  <c r="BS129" s="1"/>
  <c r="CO129" s="1"/>
  <c r="CU129" s="1"/>
  <c r="BU129"/>
  <c r="E95" i="2" s="1"/>
  <c r="BW129" i="18"/>
  <c r="BY129"/>
  <c r="I95" i="2" s="1"/>
  <c r="CA129" i="18"/>
  <c r="CI130"/>
  <c r="BV130"/>
  <c r="BX130"/>
  <c r="H96" i="2" s="1"/>
  <c r="BZ130" i="18"/>
  <c r="J96" i="2" s="1"/>
  <c r="CB130" i="18"/>
  <c r="G96" i="25" s="1"/>
  <c r="CH131" i="18"/>
  <c r="BS131" s="1"/>
  <c r="CO131" s="1"/>
  <c r="CU131" s="1"/>
  <c r="BU131"/>
  <c r="E97" i="2" s="1"/>
  <c r="BW131" i="18"/>
  <c r="BY131"/>
  <c r="I97" i="2" s="1"/>
  <c r="CA131" i="18"/>
  <c r="CI132"/>
  <c r="BV132"/>
  <c r="BX132"/>
  <c r="H98" i="2" s="1"/>
  <c r="BZ132" i="18"/>
  <c r="J98" i="2" s="1"/>
  <c r="CB132" i="18"/>
  <c r="CH132"/>
  <c r="BS132" s="1"/>
  <c r="CO132" s="1"/>
  <c r="CU132" s="1"/>
  <c r="BT133"/>
  <c r="BX133"/>
  <c r="H99" i="2" s="1"/>
  <c r="CB133" i="18"/>
  <c r="G99" i="25" s="1"/>
  <c r="CH133" i="18"/>
  <c r="BS133" s="1"/>
  <c r="CO133" s="1"/>
  <c r="CU133" s="1"/>
  <c r="BU133"/>
  <c r="E99" i="2" s="1"/>
  <c r="BW133" i="18"/>
  <c r="BY133"/>
  <c r="I99" i="2" s="1"/>
  <c r="CA133" i="18"/>
  <c r="BV134"/>
  <c r="BX134"/>
  <c r="H100" i="2" s="1"/>
  <c r="BZ134" i="18"/>
  <c r="J100" i="2" s="1"/>
  <c r="CB134" i="18"/>
  <c r="CH134"/>
  <c r="BS134" s="1"/>
  <c r="CO134" s="1"/>
  <c r="CU134" s="1"/>
  <c r="BU134"/>
  <c r="E100" i="2" s="1"/>
  <c r="BY134" i="18"/>
  <c r="I100" i="2" s="1"/>
  <c r="BT135" i="18"/>
  <c r="BX135"/>
  <c r="H101" i="2" s="1"/>
  <c r="CB135" i="18"/>
  <c r="CH135"/>
  <c r="BS135" s="1"/>
  <c r="CO135" s="1"/>
  <c r="CU135" s="1"/>
  <c r="BU135"/>
  <c r="E101" i="2" s="1"/>
  <c r="BW135" i="18"/>
  <c r="BY135"/>
  <c r="I101" i="2" s="1"/>
  <c r="CA135" i="18"/>
  <c r="BV136"/>
  <c r="BX136"/>
  <c r="H102" i="2" s="1"/>
  <c r="BZ136" i="18"/>
  <c r="J102" i="2" s="1"/>
  <c r="CB136" i="18"/>
  <c r="CH136"/>
  <c r="BS136" s="1"/>
  <c r="CO136" s="1"/>
  <c r="CU136" s="1"/>
  <c r="BU136"/>
  <c r="E102" i="2" s="1"/>
  <c r="BY136" i="18"/>
  <c r="I102" i="2" s="1"/>
  <c r="BT137" i="18"/>
  <c r="BX137"/>
  <c r="H103" i="2" s="1"/>
  <c r="CB137" i="18"/>
  <c r="G103" i="25" s="1"/>
  <c r="CH137" i="18"/>
  <c r="BS137" s="1"/>
  <c r="CO137" s="1"/>
  <c r="CU137" s="1"/>
  <c r="BU137"/>
  <c r="E103" i="2" s="1"/>
  <c r="BW137" i="18"/>
  <c r="BY137"/>
  <c r="I103" i="2" s="1"/>
  <c r="CA137" i="18"/>
  <c r="BV138"/>
  <c r="BX138"/>
  <c r="H104" i="2" s="1"/>
  <c r="BZ138" i="18"/>
  <c r="J104" i="2" s="1"/>
  <c r="CB138" i="18"/>
  <c r="CH138"/>
  <c r="BS138" s="1"/>
  <c r="CO138" s="1"/>
  <c r="CU138" s="1"/>
  <c r="BU138"/>
  <c r="E104" i="2" s="1"/>
  <c r="BY138" i="18"/>
  <c r="I104" i="2" s="1"/>
  <c r="BT139" i="18"/>
  <c r="BX139"/>
  <c r="H105" i="2" s="1"/>
  <c r="CB139" i="18"/>
  <c r="CH139"/>
  <c r="BS139" s="1"/>
  <c r="CO139" s="1"/>
  <c r="CU139" s="1"/>
  <c r="BU139"/>
  <c r="E105" i="2" s="1"/>
  <c r="BW139" i="18"/>
  <c r="BY139"/>
  <c r="I105" i="2" s="1"/>
  <c r="CA139" i="18"/>
  <c r="BV140"/>
  <c r="BX140"/>
  <c r="H106" i="2" s="1"/>
  <c r="BZ140" i="18"/>
  <c r="J106" i="2" s="1"/>
  <c r="CB140" i="18"/>
  <c r="CH140"/>
  <c r="BS140" s="1"/>
  <c r="CO140" s="1"/>
  <c r="CU140" s="1"/>
  <c r="BU140"/>
  <c r="E106" i="2" s="1"/>
  <c r="BY140" i="18"/>
  <c r="I106" i="2" s="1"/>
  <c r="BT141" i="18"/>
  <c r="BX141"/>
  <c r="H107" i="2" s="1"/>
  <c r="CB141" i="18"/>
  <c r="G107" i="25" s="1"/>
  <c r="CH141" i="18"/>
  <c r="BS141" s="1"/>
  <c r="CO141" s="1"/>
  <c r="CU141" s="1"/>
  <c r="BU141"/>
  <c r="E107" i="2" s="1"/>
  <c r="BW141" i="18"/>
  <c r="BY141"/>
  <c r="I107" i="2" s="1"/>
  <c r="CA141" i="18"/>
  <c r="CI339"/>
  <c r="CH334"/>
  <c r="BS334" s="1"/>
  <c r="CO334" s="1"/>
  <c r="CU334" s="1"/>
  <c r="BU334"/>
  <c r="E160" i="2" s="1"/>
  <c r="BW334" i="18"/>
  <c r="BY334"/>
  <c r="I160" i="2" s="1"/>
  <c r="CI343" i="18"/>
  <c r="CH335"/>
  <c r="BS335" s="1"/>
  <c r="CO335" s="1"/>
  <c r="CU335" s="1"/>
  <c r="BU335"/>
  <c r="E161" i="2" s="1"/>
  <c r="BW335" i="18"/>
  <c r="BY335"/>
  <c r="I161" i="2" s="1"/>
  <c r="CA335" i="18"/>
  <c r="CJ335" s="1"/>
  <c r="BV335"/>
  <c r="BX335"/>
  <c r="H161" i="2" s="1"/>
  <c r="BZ335" i="18"/>
  <c r="J161" i="2" s="1"/>
  <c r="BT351" i="18"/>
  <c r="BT337"/>
  <c r="BX337"/>
  <c r="H163" i="2" s="1"/>
  <c r="CB337" i="18"/>
  <c r="BT353"/>
  <c r="CI446"/>
  <c r="AN447"/>
  <c r="CI441"/>
  <c r="BY441"/>
  <c r="I197" i="2" s="1"/>
  <c r="CA441" i="18"/>
  <c r="BT441"/>
  <c r="BV441"/>
  <c r="BX441"/>
  <c r="H197" i="2" s="1"/>
  <c r="BZ441" i="18"/>
  <c r="J197" i="2" s="1"/>
  <c r="CB441" i="18"/>
  <c r="CI450"/>
  <c r="AN451"/>
  <c r="BU442"/>
  <c r="E198" i="2" s="1"/>
  <c r="BW442" i="18"/>
  <c r="BY442"/>
  <c r="I198" i="2" s="1"/>
  <c r="CA442" i="18"/>
  <c r="BT442"/>
  <c r="BV442"/>
  <c r="BX442"/>
  <c r="H198" i="2" s="1"/>
  <c r="CB442" i="18"/>
  <c r="AN455"/>
  <c r="CI443"/>
  <c r="BW443"/>
  <c r="CA443"/>
  <c r="BT443"/>
  <c r="BV443"/>
  <c r="BX443"/>
  <c r="H199" i="2" s="1"/>
  <c r="BZ443" i="18"/>
  <c r="J199" i="2" s="1"/>
  <c r="CB443" i="18"/>
  <c r="BN456"/>
  <c r="AN459"/>
  <c r="BU444"/>
  <c r="E200" i="2" s="1"/>
  <c r="BW444" i="18"/>
  <c r="BY444"/>
  <c r="I200" i="2" s="1"/>
  <c r="CA444" i="18"/>
  <c r="BT444"/>
  <c r="BV444"/>
  <c r="BZ444"/>
  <c r="J200" i="2" s="1"/>
  <c r="CB444" i="18"/>
  <c r="BN460"/>
  <c r="CI134"/>
  <c r="BT134"/>
  <c r="CI136"/>
  <c r="BT136"/>
  <c r="CI138"/>
  <c r="BT138"/>
  <c r="CI140"/>
  <c r="BT140"/>
  <c r="BZ120"/>
  <c r="J86" i="2" s="1"/>
  <c r="BT126" i="18"/>
  <c r="BT128"/>
  <c r="BT130"/>
  <c r="BT132"/>
  <c r="CH333"/>
  <c r="BS333" s="1"/>
  <c r="CO333" s="1"/>
  <c r="CU333" s="1"/>
  <c r="BU333"/>
  <c r="E159" i="2" s="1"/>
  <c r="BV227" i="18"/>
  <c r="BX227"/>
  <c r="H123" i="2" s="1"/>
  <c r="BZ227" i="18"/>
  <c r="J123" i="2" s="1"/>
  <c r="CB227" i="18"/>
  <c r="CA227"/>
  <c r="CI239"/>
  <c r="BV239"/>
  <c r="BZ239"/>
  <c r="J135" i="2" s="1"/>
  <c r="BT240" i="18"/>
  <c r="BX240"/>
  <c r="H136" i="2" s="1"/>
  <c r="CB240" i="18"/>
  <c r="CI241"/>
  <c r="BV241"/>
  <c r="BZ241"/>
  <c r="J137" i="2" s="1"/>
  <c r="BT242" i="18"/>
  <c r="BX242"/>
  <c r="H138" i="2" s="1"/>
  <c r="CB242" i="18"/>
  <c r="CI243"/>
  <c r="BV243"/>
  <c r="BZ243"/>
  <c r="J139" i="2" s="1"/>
  <c r="BT244" i="18"/>
  <c r="BX244"/>
  <c r="H140" i="2" s="1"/>
  <c r="CB244" i="18"/>
  <c r="CI245"/>
  <c r="BV245"/>
  <c r="BZ245"/>
  <c r="J141" i="2" s="1"/>
  <c r="BT246" i="18"/>
  <c r="BX246"/>
  <c r="H142" i="2" s="1"/>
  <c r="CB246" i="18"/>
  <c r="BW247"/>
  <c r="CA247"/>
  <c r="BN337"/>
  <c r="BN339"/>
  <c r="BT347"/>
  <c r="CP347" s="1"/>
  <c r="CA336"/>
  <c r="CI442"/>
  <c r="BW440"/>
  <c r="CA440"/>
  <c r="BU443"/>
  <c r="E199" i="2" s="1"/>
  <c r="CH443" i="18"/>
  <c r="BS443" s="1"/>
  <c r="CO443" s="1"/>
  <c r="CU443" s="1"/>
  <c r="CH447"/>
  <c r="BS447" s="1"/>
  <c r="CO447" s="1"/>
  <c r="CU447" s="1"/>
  <c r="CH449"/>
  <c r="BS449" s="1"/>
  <c r="CO449" s="1"/>
  <c r="CU449" s="1"/>
  <c r="CH451"/>
  <c r="BS451" s="1"/>
  <c r="CO451" s="1"/>
  <c r="CU451" s="1"/>
  <c r="CH453"/>
  <c r="BS453" s="1"/>
  <c r="CO453" s="1"/>
  <c r="CU453" s="1"/>
  <c r="CH455"/>
  <c r="BS455" s="1"/>
  <c r="CO455" s="1"/>
  <c r="CU455" s="1"/>
  <c r="CH457"/>
  <c r="BS457" s="1"/>
  <c r="CO457" s="1"/>
  <c r="CU457" s="1"/>
  <c r="CH459"/>
  <c r="BS459" s="1"/>
  <c r="CO459" s="1"/>
  <c r="CU459" s="1"/>
  <c r="CH461"/>
  <c r="BS461" s="1"/>
  <c r="CO461" s="1"/>
  <c r="CU461" s="1"/>
  <c r="CH462"/>
  <c r="BS462" s="1"/>
  <c r="CO462" s="1"/>
  <c r="CU462" s="1"/>
  <c r="CH547"/>
  <c r="BS547" s="1"/>
  <c r="CO547" s="1"/>
  <c r="CU547" s="1"/>
  <c r="BU547"/>
  <c r="E233" i="2" s="1"/>
  <c r="BY547" i="18"/>
  <c r="I233" i="2" s="1"/>
  <c r="BN552" i="18"/>
  <c r="CI548"/>
  <c r="BV548"/>
  <c r="BX548"/>
  <c r="H234" i="2" s="1"/>
  <c r="BZ548" i="18"/>
  <c r="J234" i="2" s="1"/>
  <c r="CB548" i="18"/>
  <c r="BN554"/>
  <c r="BN556"/>
  <c r="CH226"/>
  <c r="CI248"/>
  <c r="BV248"/>
  <c r="BZ248"/>
  <c r="J144" i="2" s="1"/>
  <c r="BN120" i="18"/>
  <c r="BW119"/>
  <c r="CA119"/>
  <c r="AN124"/>
  <c r="AN126"/>
  <c r="BU120"/>
  <c r="E86" i="2" s="1"/>
  <c r="BW120" i="18"/>
  <c r="BY120"/>
  <c r="I86" i="2" s="1"/>
  <c r="CA120" i="18"/>
  <c r="BT120"/>
  <c r="BV120"/>
  <c r="BX120"/>
  <c r="H86" i="2" s="1"/>
  <c r="CB120" i="18"/>
  <c r="AN128"/>
  <c r="AN130"/>
  <c r="CI121"/>
  <c r="BW121"/>
  <c r="CA121"/>
  <c r="BT121"/>
  <c r="BV121"/>
  <c r="BX121"/>
  <c r="H87" i="2" s="1"/>
  <c r="BZ121" i="18"/>
  <c r="J87" i="2" s="1"/>
  <c r="CB121" i="18"/>
  <c r="AN132"/>
  <c r="CH122"/>
  <c r="BS122" s="1"/>
  <c r="CO122" s="1"/>
  <c r="CU122" s="1"/>
  <c r="CI122"/>
  <c r="BY122"/>
  <c r="I88" i="2" s="1"/>
  <c r="BT122" i="18"/>
  <c r="BV122"/>
  <c r="BX122"/>
  <c r="H88" i="2" s="1"/>
  <c r="BZ122" i="18"/>
  <c r="J88" i="2" s="1"/>
  <c r="CB122" i="18"/>
  <c r="AN177"/>
  <c r="AN179"/>
  <c r="AN181"/>
  <c r="AN183"/>
  <c r="AN185"/>
  <c r="AN187"/>
  <c r="AN189"/>
  <c r="AN191"/>
  <c r="AN193"/>
  <c r="AN195"/>
  <c r="AN197"/>
  <c r="AN199"/>
  <c r="AN201"/>
  <c r="AN203"/>
  <c r="AN205"/>
  <c r="AN207"/>
  <c r="AN209"/>
  <c r="AN211"/>
  <c r="AN213"/>
  <c r="CI118"/>
  <c r="BV118"/>
  <c r="BX118"/>
  <c r="H84" i="2" s="1"/>
  <c r="BZ118" i="18"/>
  <c r="J84" i="2" s="1"/>
  <c r="CB118" i="18"/>
  <c r="AR142"/>
  <c r="F25" i="27" s="1"/>
  <c r="AT142" i="18"/>
  <c r="H25" i="27" s="1"/>
  <c r="AV142" i="18"/>
  <c r="J25" i="27" s="1"/>
  <c r="AX142" i="18"/>
  <c r="L25" i="27" s="1"/>
  <c r="AZ142" i="18"/>
  <c r="N25" i="27" s="1"/>
  <c r="BB142" i="18"/>
  <c r="P25" i="27" s="1"/>
  <c r="BD142" i="18"/>
  <c r="R25" i="27" s="1"/>
  <c r="BF142" i="18"/>
  <c r="T25" i="27" s="1"/>
  <c r="BH142" i="18"/>
  <c r="V25" i="27" s="1"/>
  <c r="BJ142" i="18"/>
  <c r="X25" i="27" s="1"/>
  <c r="BL142" i="18"/>
  <c r="Z25" i="27" s="1"/>
  <c r="AN119" i="18"/>
  <c r="BN119"/>
  <c r="CI120"/>
  <c r="AN121"/>
  <c r="BU122"/>
  <c r="E88" i="2" s="1"/>
  <c r="AN227" i="18"/>
  <c r="BN228"/>
  <c r="AN229"/>
  <c r="BU226"/>
  <c r="E122" i="2" s="1"/>
  <c r="BW226" i="18"/>
  <c r="BY226"/>
  <c r="I122" i="2" s="1"/>
  <c r="CA226" i="18"/>
  <c r="BN230"/>
  <c r="BN232"/>
  <c r="CH227"/>
  <c r="BS227" s="1"/>
  <c r="CO227" s="1"/>
  <c r="CU227" s="1"/>
  <c r="BU227"/>
  <c r="E123" i="2" s="1"/>
  <c r="BY227" i="18"/>
  <c r="I123" i="2" s="1"/>
  <c r="CH228" i="18"/>
  <c r="BS228" s="1"/>
  <c r="CO228" s="1"/>
  <c r="CU228" s="1"/>
  <c r="BU228"/>
  <c r="E124" i="2" s="1"/>
  <c r="BW228" i="18"/>
  <c r="BY228"/>
  <c r="I124" i="2" s="1"/>
  <c r="CA228" i="18"/>
  <c r="F124" i="25" s="1"/>
  <c r="CJ452" i="18"/>
  <c r="BV229"/>
  <c r="BX229"/>
  <c r="H125" i="2" s="1"/>
  <c r="BZ229" i="18"/>
  <c r="J125" i="2" s="1"/>
  <c r="CB229" i="18"/>
  <c r="G125" i="25" s="1"/>
  <c r="BN335" i="18"/>
  <c r="CI335"/>
  <c r="AN336"/>
  <c r="BU338"/>
  <c r="BV334"/>
  <c r="BX334"/>
  <c r="H160" i="2" s="1"/>
  <c r="BZ334" i="18"/>
  <c r="J160" i="2" s="1"/>
  <c r="CB334" i="18"/>
  <c r="CJ334" s="1"/>
  <c r="BT342"/>
  <c r="BT344"/>
  <c r="CP344" s="1"/>
  <c r="BT346"/>
  <c r="CH336"/>
  <c r="BS336" s="1"/>
  <c r="CO336" s="1"/>
  <c r="CU336" s="1"/>
  <c r="BU336"/>
  <c r="E162" i="2" s="1"/>
  <c r="BY336" i="18"/>
  <c r="I162" i="2" s="1"/>
  <c r="CH337" i="18"/>
  <c r="BS337" s="1"/>
  <c r="CO337" s="1"/>
  <c r="CU337" s="1"/>
  <c r="BU337"/>
  <c r="E163" i="2" s="1"/>
  <c r="BW337" i="18"/>
  <c r="BY337"/>
  <c r="I163" i="2" s="1"/>
  <c r="CA337" i="18"/>
  <c r="BU441"/>
  <c r="E197" i="2" s="1"/>
  <c r="CH441" i="18"/>
  <c r="BS441" s="1"/>
  <c r="CO441" s="1"/>
  <c r="CU441" s="1"/>
  <c r="CI444"/>
  <c r="AN445"/>
  <c r="BU445"/>
  <c r="E201" i="2" s="1"/>
  <c r="CH445" i="18"/>
  <c r="BS445" s="1"/>
  <c r="CO445" s="1"/>
  <c r="CU445" s="1"/>
  <c r="BN555"/>
  <c r="CI549"/>
  <c r="BN558"/>
  <c r="BN559"/>
  <c r="BN560"/>
  <c r="BN561"/>
  <c r="BN562"/>
  <c r="BN563"/>
  <c r="BN564"/>
  <c r="BN565"/>
  <c r="BN566"/>
  <c r="BN567"/>
  <c r="BN568"/>
  <c r="BN569"/>
  <c r="AN572"/>
  <c r="AN574"/>
  <c r="AN576"/>
  <c r="AN578"/>
  <c r="AN580"/>
  <c r="AN582"/>
  <c r="AN584"/>
  <c r="AN586"/>
  <c r="AN588"/>
  <c r="AN590"/>
  <c r="AN592"/>
  <c r="AN594"/>
  <c r="AN596"/>
  <c r="AN598"/>
  <c r="AN600"/>
  <c r="AN602"/>
  <c r="AN604"/>
  <c r="AN606"/>
  <c r="AN608"/>
  <c r="AN610"/>
  <c r="AN612"/>
  <c r="AN614"/>
  <c r="AN616"/>
  <c r="AN618"/>
  <c r="AN620"/>
  <c r="AN622"/>
  <c r="AN624"/>
  <c r="AN626"/>
  <c r="AN628"/>
  <c r="AN630"/>
  <c r="AN632"/>
  <c r="AN634"/>
  <c r="AN636"/>
  <c r="AN638"/>
  <c r="AN640"/>
  <c r="CI119"/>
  <c r="BV119"/>
  <c r="BX119"/>
  <c r="H85" i="2" s="1"/>
  <c r="BZ119" i="18"/>
  <c r="J85" i="2" s="1"/>
  <c r="CB119" i="18"/>
  <c r="BN122"/>
  <c r="AN123"/>
  <c r="BU119"/>
  <c r="E85" i="2" s="1"/>
  <c r="BY119" i="18"/>
  <c r="I85" i="2" s="1"/>
  <c r="AN125" i="18"/>
  <c r="AN127"/>
  <c r="AN129"/>
  <c r="AN131"/>
  <c r="AN133"/>
  <c r="BN134"/>
  <c r="AN135"/>
  <c r="BN136"/>
  <c r="AN137"/>
  <c r="BN138"/>
  <c r="AN139"/>
  <c r="BN140"/>
  <c r="AN141"/>
  <c r="AN144"/>
  <c r="AN146"/>
  <c r="AN148"/>
  <c r="AN150"/>
  <c r="AN152"/>
  <c r="AN154"/>
  <c r="AN156"/>
  <c r="AN158"/>
  <c r="AN160"/>
  <c r="AN162"/>
  <c r="AN164"/>
  <c r="AN166"/>
  <c r="AN168"/>
  <c r="AN170"/>
  <c r="AN172"/>
  <c r="AN174"/>
  <c r="BN231"/>
  <c r="BN233"/>
  <c r="BN234"/>
  <c r="BN235"/>
  <c r="BN236"/>
  <c r="BN237"/>
  <c r="BN238"/>
  <c r="BN239"/>
  <c r="BN240"/>
  <c r="CI229"/>
  <c r="BN241"/>
  <c r="BN242"/>
  <c r="BN243"/>
  <c r="BN244"/>
  <c r="BN245"/>
  <c r="BN246"/>
  <c r="AN247"/>
  <c r="BU230"/>
  <c r="E126" i="2" s="1"/>
  <c r="BW230" i="18"/>
  <c r="BY230"/>
  <c r="I126" i="2" s="1"/>
  <c r="CA230" i="18"/>
  <c r="BN248"/>
  <c r="AN249"/>
  <c r="BU231"/>
  <c r="E127" i="2" s="1"/>
  <c r="BW231" i="18"/>
  <c r="BY231"/>
  <c r="I127" i="2" s="1"/>
  <c r="CA231" i="18"/>
  <c r="F127" i="25" s="1"/>
  <c r="AN250" i="18"/>
  <c r="AN252"/>
  <c r="AN254"/>
  <c r="BU232"/>
  <c r="E128" i="2" s="1"/>
  <c r="BW232" i="18"/>
  <c r="BY232"/>
  <c r="I128" i="2" s="1"/>
  <c r="CA232" i="18"/>
  <c r="F128" i="25" s="1"/>
  <c r="AN256" i="18"/>
  <c r="AN258"/>
  <c r="BU233"/>
  <c r="E129" i="2" s="1"/>
  <c r="BW233" i="18"/>
  <c r="BY233"/>
  <c r="I129" i="2" s="1"/>
  <c r="CA233" i="18"/>
  <c r="CJ233" s="1"/>
  <c r="AN260"/>
  <c r="AN262"/>
  <c r="BU234"/>
  <c r="E130" i="2" s="1"/>
  <c r="BW234" i="18"/>
  <c r="BY234"/>
  <c r="I130" i="2" s="1"/>
  <c r="CA234" i="18"/>
  <c r="F130" i="25" s="1"/>
  <c r="AN264" i="18"/>
  <c r="BW333"/>
  <c r="BY333"/>
  <c r="I159" i="2" s="1"/>
  <c r="CA333" i="18"/>
  <c r="AN266"/>
  <c r="BU235"/>
  <c r="E131" i="2" s="1"/>
  <c r="BW235" i="18"/>
  <c r="BY235"/>
  <c r="I131" i="2" s="1"/>
  <c r="CA235" i="18"/>
  <c r="AN268"/>
  <c r="AN270"/>
  <c r="BU236"/>
  <c r="E132" i="2" s="1"/>
  <c r="BW236" i="18"/>
  <c r="BY236"/>
  <c r="I132" i="2" s="1"/>
  <c r="CA236" i="18"/>
  <c r="F132" i="25" s="1"/>
  <c r="AN272" i="18"/>
  <c r="AN274"/>
  <c r="BU237"/>
  <c r="E133" i="2" s="1"/>
  <c r="BW237" i="18"/>
  <c r="BY237"/>
  <c r="I133" i="2" s="1"/>
  <c r="CA237" i="18"/>
  <c r="AN276"/>
  <c r="AN278"/>
  <c r="BU238"/>
  <c r="E134" i="2" s="1"/>
  <c r="BW238" i="18"/>
  <c r="BY238"/>
  <c r="I134" i="2" s="1"/>
  <c r="CA238" i="18"/>
  <c r="F134" i="25" s="1"/>
  <c r="AN280" i="18"/>
  <c r="AN282"/>
  <c r="BU239"/>
  <c r="E135" i="2" s="1"/>
  <c r="BW239" i="18"/>
  <c r="BY239"/>
  <c r="I135" i="2" s="1"/>
  <c r="CA239" i="18"/>
  <c r="F135" i="25" s="1"/>
  <c r="AN284" i="18"/>
  <c r="AN286"/>
  <c r="BU240"/>
  <c r="E136" i="2" s="1"/>
  <c r="BW240" i="18"/>
  <c r="BY240"/>
  <c r="I136" i="2" s="1"/>
  <c r="CA240" i="18"/>
  <c r="AN288"/>
  <c r="AN290"/>
  <c r="BU241"/>
  <c r="E137" i="2" s="1"/>
  <c r="BW241" i="18"/>
  <c r="BY241"/>
  <c r="I137" i="2" s="1"/>
  <c r="CA241" i="18"/>
  <c r="F137" i="25" s="1"/>
  <c r="AN292" i="18"/>
  <c r="AN294"/>
  <c r="BU242"/>
  <c r="E138" i="2" s="1"/>
  <c r="BW242" i="18"/>
  <c r="BY242"/>
  <c r="I138" i="2" s="1"/>
  <c r="CA242" i="18"/>
  <c r="AN296"/>
  <c r="AN298"/>
  <c r="BU243"/>
  <c r="E139" i="2" s="1"/>
  <c r="BW243" i="18"/>
  <c r="BY243"/>
  <c r="I139" i="2" s="1"/>
  <c r="CA243" i="18"/>
  <c r="F139" i="25" s="1"/>
  <c r="AN300" i="18"/>
  <c r="AN302"/>
  <c r="BU244"/>
  <c r="E140" i="2" s="1"/>
  <c r="BW244" i="18"/>
  <c r="BY244"/>
  <c r="I140" i="2" s="1"/>
  <c r="CA244" i="18"/>
  <c r="AN304"/>
  <c r="AN306"/>
  <c r="BU245"/>
  <c r="E141" i="2" s="1"/>
  <c r="BW245" i="18"/>
  <c r="BY245"/>
  <c r="I141" i="2" s="1"/>
  <c r="CA245" i="18"/>
  <c r="F141" i="25" s="1"/>
  <c r="AN308" i="18"/>
  <c r="AN310"/>
  <c r="BU246"/>
  <c r="E142" i="2" s="1"/>
  <c r="BW246" i="18"/>
  <c r="BY246"/>
  <c r="I142" i="2" s="1"/>
  <c r="CA246" i="18"/>
  <c r="AN312"/>
  <c r="CI247"/>
  <c r="BV247"/>
  <c r="BX247"/>
  <c r="H143" i="2" s="1"/>
  <c r="BZ247" i="18"/>
  <c r="J143" i="2" s="1"/>
  <c r="CB247" i="18"/>
  <c r="AN314"/>
  <c r="AN316"/>
  <c r="AN318"/>
  <c r="BU248"/>
  <c r="E144" i="2" s="1"/>
  <c r="BW248" i="18"/>
  <c r="BY248"/>
  <c r="I144" i="2" s="1"/>
  <c r="CA248" i="18"/>
  <c r="AN320"/>
  <c r="CH332"/>
  <c r="BS332" s="1"/>
  <c r="CO332" s="1"/>
  <c r="BU332"/>
  <c r="E158" i="2" s="1"/>
  <c r="BW332" i="18"/>
  <c r="BY332"/>
  <c r="I158" i="2" s="1"/>
  <c r="CA332" i="18"/>
  <c r="AQ356"/>
  <c r="E27" i="27" s="1"/>
  <c r="AS356" i="18"/>
  <c r="G27" i="27" s="1"/>
  <c r="AU356" i="18"/>
  <c r="I27" i="27" s="1"/>
  <c r="AW356" i="18"/>
  <c r="K27" i="27" s="1"/>
  <c r="AY356" i="18"/>
  <c r="M27" i="27" s="1"/>
  <c r="BA356" i="18"/>
  <c r="O27" i="27" s="1"/>
  <c r="BC356" i="18"/>
  <c r="Q27" i="27" s="1"/>
  <c r="BE356" i="18"/>
  <c r="S27" i="27" s="1"/>
  <c r="BG356" i="18"/>
  <c r="U27" i="27" s="1"/>
  <c r="BI356" i="18"/>
  <c r="W27" i="27" s="1"/>
  <c r="BK356" i="18"/>
  <c r="Y27" i="27" s="1"/>
  <c r="BM356" i="18"/>
  <c r="AA27" i="27" s="1"/>
  <c r="BN338" i="18"/>
  <c r="CI334"/>
  <c r="BN340"/>
  <c r="BT340"/>
  <c r="BN341"/>
  <c r="BN342"/>
  <c r="BN343"/>
  <c r="BN344"/>
  <c r="BN345"/>
  <c r="BN346"/>
  <c r="BN347"/>
  <c r="CI336"/>
  <c r="BV336"/>
  <c r="BX336"/>
  <c r="H162" i="2" s="1"/>
  <c r="BZ336" i="18"/>
  <c r="J162" i="2" s="1"/>
  <c r="CB336" i="18"/>
  <c r="BN348"/>
  <c r="BT348"/>
  <c r="BN349"/>
  <c r="BT349"/>
  <c r="BN350"/>
  <c r="BT350"/>
  <c r="AN351"/>
  <c r="BN352"/>
  <c r="BT352"/>
  <c r="CP352" s="1"/>
  <c r="AN353"/>
  <c r="BN354"/>
  <c r="BT354"/>
  <c r="AN355"/>
  <c r="CJ449"/>
  <c r="CJ457"/>
  <c r="AN358"/>
  <c r="AN360"/>
  <c r="AN362"/>
  <c r="AN364"/>
  <c r="AN366"/>
  <c r="AN368"/>
  <c r="AN370"/>
  <c r="AN372"/>
  <c r="AN374"/>
  <c r="AN376"/>
  <c r="AN378"/>
  <c r="AN380"/>
  <c r="AN382"/>
  <c r="AN384"/>
  <c r="AN386"/>
  <c r="AN388"/>
  <c r="AN390"/>
  <c r="AN392"/>
  <c r="AN394"/>
  <c r="AN396"/>
  <c r="AN398"/>
  <c r="AN400"/>
  <c r="AN402"/>
  <c r="AN404"/>
  <c r="AN406"/>
  <c r="AN408"/>
  <c r="AN410"/>
  <c r="AN412"/>
  <c r="AN414"/>
  <c r="AN416"/>
  <c r="AN418"/>
  <c r="AN420"/>
  <c r="AN422"/>
  <c r="AN424"/>
  <c r="AN426"/>
  <c r="CI439"/>
  <c r="BV439"/>
  <c r="BX439"/>
  <c r="H195" i="2" s="1"/>
  <c r="BZ439" i="18"/>
  <c r="J195" i="2" s="1"/>
  <c r="CB439" i="18"/>
  <c r="AR463"/>
  <c r="F28" i="27" s="1"/>
  <c r="AT463" i="18"/>
  <c r="H28" i="27" s="1"/>
  <c r="AV463" i="18"/>
  <c r="J28" i="27" s="1"/>
  <c r="AX463" i="18"/>
  <c r="L28" i="27" s="1"/>
  <c r="AZ463" i="18"/>
  <c r="N28" i="27" s="1"/>
  <c r="BB463" i="18"/>
  <c r="P28" i="27" s="1"/>
  <c r="BD463" i="18"/>
  <c r="R28" i="27" s="1"/>
  <c r="BF463" i="18"/>
  <c r="T28" i="27" s="1"/>
  <c r="BH463" i="18"/>
  <c r="V28" i="27" s="1"/>
  <c r="BJ463" i="18"/>
  <c r="X28" i="27" s="1"/>
  <c r="BL463" i="18"/>
  <c r="Z28" i="27" s="1"/>
  <c r="AN440" i="18"/>
  <c r="BN440"/>
  <c r="BN441"/>
  <c r="AN442"/>
  <c r="CH442"/>
  <c r="BS442" s="1"/>
  <c r="CO442" s="1"/>
  <c r="CU442" s="1"/>
  <c r="CI440"/>
  <c r="BV440"/>
  <c r="BX440"/>
  <c r="H196" i="2" s="1"/>
  <c r="BZ440" i="18"/>
  <c r="J196" i="2" s="1"/>
  <c r="CB440" i="18"/>
  <c r="G196" i="25" s="1"/>
  <c r="BN443" i="18"/>
  <c r="AN444"/>
  <c r="BU440"/>
  <c r="E196" i="2" s="1"/>
  <c r="BY440" i="18"/>
  <c r="I196" i="2" s="1"/>
  <c r="CH444" i="18"/>
  <c r="BS444" s="1"/>
  <c r="CO444" s="1"/>
  <c r="CU444" s="1"/>
  <c r="AN446"/>
  <c r="CH446"/>
  <c r="BS446" s="1"/>
  <c r="CO446" s="1"/>
  <c r="CU446" s="1"/>
  <c r="BT447"/>
  <c r="AN448"/>
  <c r="CH448"/>
  <c r="BS448" s="1"/>
  <c r="CO448" s="1"/>
  <c r="CU448" s="1"/>
  <c r="BT449"/>
  <c r="CP449" s="1"/>
  <c r="AN450"/>
  <c r="CH450"/>
  <c r="BS450" s="1"/>
  <c r="CO450" s="1"/>
  <c r="CU450" s="1"/>
  <c r="BT451"/>
  <c r="AN452"/>
  <c r="CH452"/>
  <c r="BS452" s="1"/>
  <c r="CO452" s="1"/>
  <c r="CU452" s="1"/>
  <c r="BT453"/>
  <c r="CP453" s="1"/>
  <c r="AN454"/>
  <c r="CH454"/>
  <c r="BS454" s="1"/>
  <c r="CO454" s="1"/>
  <c r="CU454" s="1"/>
  <c r="BT455"/>
  <c r="CH456"/>
  <c r="BS456" s="1"/>
  <c r="BT457"/>
  <c r="CH458"/>
  <c r="BS458" s="1"/>
  <c r="CO458" s="1"/>
  <c r="CU458" s="1"/>
  <c r="BT459"/>
  <c r="CH460"/>
  <c r="BS460" s="1"/>
  <c r="CO460" s="1"/>
  <c r="CU460" s="1"/>
  <c r="BT461"/>
  <c r="AN548"/>
  <c r="BN549"/>
  <c r="AN550"/>
  <c r="BW547"/>
  <c r="CA547"/>
  <c r="BN551"/>
  <c r="BN553"/>
  <c r="CH118"/>
  <c r="BS118" s="1"/>
  <c r="CO118" s="1"/>
  <c r="BU118"/>
  <c r="E84" i="2" s="1"/>
  <c r="BW118" i="18"/>
  <c r="BY118"/>
  <c r="I84" i="2" s="1"/>
  <c r="CA118" i="18"/>
  <c r="F84" i="25" s="1"/>
  <c r="AQ142" i="18"/>
  <c r="E25" i="27" s="1"/>
  <c r="AS142" i="18"/>
  <c r="G25" i="27" s="1"/>
  <c r="AU142" i="18"/>
  <c r="I25" i="27" s="1"/>
  <c r="AW142" i="18"/>
  <c r="K25" i="27" s="1"/>
  <c r="AY142" i="18"/>
  <c r="M25" i="27" s="1"/>
  <c r="BA142" i="18"/>
  <c r="O25" i="27" s="1"/>
  <c r="BC142" i="18"/>
  <c r="Q25" i="27" s="1"/>
  <c r="BE142" i="18"/>
  <c r="S25" i="27" s="1"/>
  <c r="BG142" i="18"/>
  <c r="U25" i="27" s="1"/>
  <c r="BI142" i="18"/>
  <c r="W25" i="27" s="1"/>
  <c r="BK142" i="18"/>
  <c r="Y25" i="27" s="1"/>
  <c r="BM142" i="18"/>
  <c r="AA25" i="27" s="1"/>
  <c r="CH119" i="18"/>
  <c r="AN120"/>
  <c r="CH120"/>
  <c r="BS120" s="1"/>
  <c r="CO120" s="1"/>
  <c r="CU120" s="1"/>
  <c r="BN121"/>
  <c r="AN122"/>
  <c r="BN123"/>
  <c r="BN124"/>
  <c r="BN125"/>
  <c r="BN126"/>
  <c r="BN127"/>
  <c r="BN128"/>
  <c r="BN129"/>
  <c r="BN130"/>
  <c r="BN132"/>
  <c r="BN133"/>
  <c r="AN134"/>
  <c r="BN135"/>
  <c r="AN136"/>
  <c r="BN137"/>
  <c r="AN138"/>
  <c r="BN139"/>
  <c r="AN140"/>
  <c r="BN141"/>
  <c r="AN142"/>
  <c r="AN143"/>
  <c r="AN145"/>
  <c r="AN147"/>
  <c r="AN149"/>
  <c r="AN151"/>
  <c r="AN153"/>
  <c r="AN155"/>
  <c r="AN157"/>
  <c r="AN159"/>
  <c r="AN161"/>
  <c r="AN163"/>
  <c r="AN165"/>
  <c r="AN167"/>
  <c r="AN169"/>
  <c r="AN171"/>
  <c r="AN173"/>
  <c r="AN175"/>
  <c r="CH225"/>
  <c r="BS225" s="1"/>
  <c r="CO225" s="1"/>
  <c r="BU225"/>
  <c r="E121" i="2" s="1"/>
  <c r="BW225" i="18"/>
  <c r="BY225"/>
  <c r="I121" i="2" s="1"/>
  <c r="CA225" i="18"/>
  <c r="AQ249"/>
  <c r="E26" i="27" s="1"/>
  <c r="AS249" i="18"/>
  <c r="G26" i="27" s="1"/>
  <c r="AU249" i="18"/>
  <c r="I26" i="27" s="1"/>
  <c r="AW249" i="18"/>
  <c r="K26" i="27" s="1"/>
  <c r="AY249" i="18"/>
  <c r="M26" i="27" s="1"/>
  <c r="BA249" i="18"/>
  <c r="O26" i="27" s="1"/>
  <c r="BC249" i="18"/>
  <c r="Q26" i="27" s="1"/>
  <c r="BE249" i="18"/>
  <c r="S26" i="27" s="1"/>
  <c r="BG249" i="18"/>
  <c r="U26" i="27" s="1"/>
  <c r="BI249" i="18"/>
  <c r="W26" i="27" s="1"/>
  <c r="BK249" i="18"/>
  <c r="Y26" i="27" s="1"/>
  <c r="BM249" i="18"/>
  <c r="AA26" i="27" s="1"/>
  <c r="BS226" i="18"/>
  <c r="CO226" s="1"/>
  <c r="CU226" s="1"/>
  <c r="CI227"/>
  <c r="BT227"/>
  <c r="CP227" s="1"/>
  <c r="AN176"/>
  <c r="AN178"/>
  <c r="AN180"/>
  <c r="AN182"/>
  <c r="AN184"/>
  <c r="AN186"/>
  <c r="AN188"/>
  <c r="AN190"/>
  <c r="AN192"/>
  <c r="AN194"/>
  <c r="AN196"/>
  <c r="AN198"/>
  <c r="AN200"/>
  <c r="AN202"/>
  <c r="AN204"/>
  <c r="AN206"/>
  <c r="AN208"/>
  <c r="AN210"/>
  <c r="AN212"/>
  <c r="CI225"/>
  <c r="BV225"/>
  <c r="BX225"/>
  <c r="H121" i="2" s="1"/>
  <c r="BZ225" i="18"/>
  <c r="J121" i="2" s="1"/>
  <c r="CB225" i="18"/>
  <c r="AR249"/>
  <c r="F26" i="27" s="1"/>
  <c r="AT249" i="18"/>
  <c r="H26" i="27" s="1"/>
  <c r="AV249" i="18"/>
  <c r="J26" i="27" s="1"/>
  <c r="AX249" i="18"/>
  <c r="L26" i="27" s="1"/>
  <c r="AZ249" i="18"/>
  <c r="N26" i="27" s="1"/>
  <c r="BB249" i="18"/>
  <c r="P26" i="27" s="1"/>
  <c r="BD249" i="18"/>
  <c r="R26" i="27" s="1"/>
  <c r="BF249" i="18"/>
  <c r="T26" i="27" s="1"/>
  <c r="BH249" i="18"/>
  <c r="V26" i="27" s="1"/>
  <c r="BJ249" i="18"/>
  <c r="X26" i="27" s="1"/>
  <c r="BL249" i="18"/>
  <c r="Z26" i="27" s="1"/>
  <c r="AN226" i="18"/>
  <c r="BN226"/>
  <c r="BN227"/>
  <c r="AN228"/>
  <c r="CI226"/>
  <c r="BV226"/>
  <c r="BX226"/>
  <c r="H122" i="2" s="1"/>
  <c r="BZ226" i="18"/>
  <c r="J122" i="2" s="1"/>
  <c r="CB226" i="18"/>
  <c r="BN229"/>
  <c r="BT229"/>
  <c r="CP229" s="1"/>
  <c r="AN230"/>
  <c r="CH230"/>
  <c r="BS230" s="1"/>
  <c r="CO230" s="1"/>
  <c r="CU230" s="1"/>
  <c r="AN231"/>
  <c r="CH231"/>
  <c r="BS231" s="1"/>
  <c r="CO231" s="1"/>
  <c r="CU231" s="1"/>
  <c r="AN232"/>
  <c r="CH232"/>
  <c r="BS232" s="1"/>
  <c r="CO232" s="1"/>
  <c r="CU232" s="1"/>
  <c r="AN233"/>
  <c r="CH233"/>
  <c r="BS233" s="1"/>
  <c r="CO233" s="1"/>
  <c r="CU233" s="1"/>
  <c r="AN234"/>
  <c r="CH234"/>
  <c r="BS234" s="1"/>
  <c r="CO234" s="1"/>
  <c r="CU234" s="1"/>
  <c r="AN235"/>
  <c r="CH235"/>
  <c r="BS235" s="1"/>
  <c r="CO235" s="1"/>
  <c r="CU235" s="1"/>
  <c r="AN236"/>
  <c r="CH236"/>
  <c r="BS236" s="1"/>
  <c r="CO236" s="1"/>
  <c r="CU236" s="1"/>
  <c r="AN237"/>
  <c r="CH237"/>
  <c r="BS237" s="1"/>
  <c r="CO237" s="1"/>
  <c r="CU237" s="1"/>
  <c r="AN238"/>
  <c r="CH238"/>
  <c r="BS238" s="1"/>
  <c r="CO238" s="1"/>
  <c r="CU238" s="1"/>
  <c r="AN239"/>
  <c r="CH239"/>
  <c r="BS239" s="1"/>
  <c r="CO239" s="1"/>
  <c r="CU239" s="1"/>
  <c r="AN240"/>
  <c r="CH240"/>
  <c r="BS240" s="1"/>
  <c r="CO240" s="1"/>
  <c r="CU240" s="1"/>
  <c r="AN241"/>
  <c r="CH241"/>
  <c r="BS241" s="1"/>
  <c r="CO241" s="1"/>
  <c r="CU241" s="1"/>
  <c r="AN242"/>
  <c r="CH242"/>
  <c r="BS242" s="1"/>
  <c r="CO242" s="1"/>
  <c r="CU242" s="1"/>
  <c r="AN243"/>
  <c r="CH243"/>
  <c r="BS243" s="1"/>
  <c r="CO243" s="1"/>
  <c r="CU243" s="1"/>
  <c r="AN244"/>
  <c r="CH244"/>
  <c r="BS244" s="1"/>
  <c r="CO244" s="1"/>
  <c r="CU244" s="1"/>
  <c r="AN245"/>
  <c r="CH245"/>
  <c r="BS245" s="1"/>
  <c r="CO245" s="1"/>
  <c r="CU245" s="1"/>
  <c r="AN246"/>
  <c r="CH246"/>
  <c r="BS246" s="1"/>
  <c r="CO246" s="1"/>
  <c r="CU246" s="1"/>
  <c r="BN247"/>
  <c r="BT247"/>
  <c r="AN248"/>
  <c r="CH248"/>
  <c r="BS248" s="1"/>
  <c r="CO248" s="1"/>
  <c r="CU248" s="1"/>
  <c r="AN251"/>
  <c r="AN253"/>
  <c r="AN255"/>
  <c r="AN257"/>
  <c r="AN259"/>
  <c r="AN261"/>
  <c r="AN263"/>
  <c r="AN265"/>
  <c r="AN267"/>
  <c r="AN269"/>
  <c r="AN271"/>
  <c r="AN273"/>
  <c r="AN275"/>
  <c r="AN277"/>
  <c r="AN279"/>
  <c r="AN281"/>
  <c r="AN283"/>
  <c r="AN285"/>
  <c r="AN287"/>
  <c r="AN289"/>
  <c r="AN291"/>
  <c r="AN293"/>
  <c r="AN295"/>
  <c r="AN297"/>
  <c r="AN299"/>
  <c r="AN301"/>
  <c r="AN303"/>
  <c r="AN305"/>
  <c r="AN307"/>
  <c r="AN309"/>
  <c r="AN311"/>
  <c r="AN313"/>
  <c r="AN315"/>
  <c r="AN317"/>
  <c r="AN319"/>
  <c r="CI332"/>
  <c r="BV332"/>
  <c r="BX332"/>
  <c r="H158" i="2" s="1"/>
  <c r="BZ332" i="18"/>
  <c r="J158" i="2" s="1"/>
  <c r="CB332" i="18"/>
  <c r="G158" i="25" s="1"/>
  <c r="AR356" i="18"/>
  <c r="F27" i="27" s="1"/>
  <c r="AT356" i="18"/>
  <c r="H27" i="27" s="1"/>
  <c r="AV356" i="18"/>
  <c r="J27" i="27" s="1"/>
  <c r="AX356" i="18"/>
  <c r="L27" i="27" s="1"/>
  <c r="AZ356" i="18"/>
  <c r="N27" i="27" s="1"/>
  <c r="BB356" i="18"/>
  <c r="P27" i="27" s="1"/>
  <c r="BD356" i="18"/>
  <c r="R27" i="27" s="1"/>
  <c r="BF356" i="18"/>
  <c r="T27" i="27" s="1"/>
  <c r="BH356" i="18"/>
  <c r="V27" i="27" s="1"/>
  <c r="BJ356" i="18"/>
  <c r="X27" i="27" s="1"/>
  <c r="BL356" i="18"/>
  <c r="Z27" i="27" s="1"/>
  <c r="AN333" i="18"/>
  <c r="BN333"/>
  <c r="BN334"/>
  <c r="BT334"/>
  <c r="AN335"/>
  <c r="CI333"/>
  <c r="BV333"/>
  <c r="BX333"/>
  <c r="H159" i="2" s="1"/>
  <c r="BZ333" i="18"/>
  <c r="J159" i="2" s="1"/>
  <c r="CB333" i="18"/>
  <c r="BN336"/>
  <c r="BT336"/>
  <c r="AN337"/>
  <c r="AN338"/>
  <c r="AN339"/>
  <c r="AN340"/>
  <c r="AN341"/>
  <c r="AN342"/>
  <c r="AN343"/>
  <c r="AN344"/>
  <c r="AN345"/>
  <c r="AN346"/>
  <c r="AN347"/>
  <c r="AN348"/>
  <c r="AN349"/>
  <c r="AN350"/>
  <c r="BN351"/>
  <c r="AN352"/>
  <c r="BN353"/>
  <c r="AN354"/>
  <c r="BN355"/>
  <c r="AN356"/>
  <c r="AN357"/>
  <c r="AN359"/>
  <c r="AN361"/>
  <c r="AN363"/>
  <c r="AN365"/>
  <c r="AN367"/>
  <c r="AN369"/>
  <c r="AN371"/>
  <c r="AN373"/>
  <c r="AN375"/>
  <c r="AN377"/>
  <c r="AN379"/>
  <c r="AN381"/>
  <c r="AN383"/>
  <c r="AN385"/>
  <c r="AN387"/>
  <c r="AN389"/>
  <c r="AN391"/>
  <c r="AN393"/>
  <c r="AN395"/>
  <c r="AN397"/>
  <c r="AN399"/>
  <c r="AN401"/>
  <c r="AN403"/>
  <c r="AN405"/>
  <c r="AN407"/>
  <c r="AN409"/>
  <c r="AN411"/>
  <c r="AN413"/>
  <c r="AN415"/>
  <c r="AN417"/>
  <c r="AN419"/>
  <c r="AN421"/>
  <c r="AN423"/>
  <c r="AN425"/>
  <c r="AN427"/>
  <c r="CH439"/>
  <c r="BS439" s="1"/>
  <c r="CO439" s="1"/>
  <c r="BU439"/>
  <c r="E195" i="2" s="1"/>
  <c r="BW439" i="18"/>
  <c r="BY439"/>
  <c r="I195" i="2" s="1"/>
  <c r="CA439" i="18"/>
  <c r="AQ463"/>
  <c r="E28" i="27" s="1"/>
  <c r="AS463" i="18"/>
  <c r="G28" i="27" s="1"/>
  <c r="AU463" i="18"/>
  <c r="I28" i="27" s="1"/>
  <c r="AW463" i="18"/>
  <c r="K28" i="27" s="1"/>
  <c r="AY463" i="18"/>
  <c r="M28" i="27" s="1"/>
  <c r="BA463" i="18"/>
  <c r="O28" i="27" s="1"/>
  <c r="BC463" i="18"/>
  <c r="Q28" i="27" s="1"/>
  <c r="BE463" i="18"/>
  <c r="S28" i="27" s="1"/>
  <c r="BG463" i="18"/>
  <c r="U28" i="27" s="1"/>
  <c r="BI463" i="18"/>
  <c r="W28" i="27" s="1"/>
  <c r="BK463" i="18"/>
  <c r="Y28" i="27" s="1"/>
  <c r="BM463" i="18"/>
  <c r="AA28" i="27" s="1"/>
  <c r="CH440" i="18"/>
  <c r="BS440" s="1"/>
  <c r="CO440" s="1"/>
  <c r="CU440" s="1"/>
  <c r="AN441"/>
  <c r="CJ441"/>
  <c r="BN442"/>
  <c r="AN443"/>
  <c r="BN444"/>
  <c r="BN445"/>
  <c r="BN446"/>
  <c r="BN447"/>
  <c r="BN448"/>
  <c r="BN449"/>
  <c r="BN450"/>
  <c r="BN451"/>
  <c r="BN452"/>
  <c r="BN453"/>
  <c r="BN454"/>
  <c r="BN455"/>
  <c r="AN456"/>
  <c r="BN457"/>
  <c r="AN458"/>
  <c r="BN459"/>
  <c r="AN460"/>
  <c r="BN461"/>
  <c r="AN462"/>
  <c r="AN465"/>
  <c r="AN467"/>
  <c r="AN469"/>
  <c r="AN471"/>
  <c r="AN473"/>
  <c r="AN475"/>
  <c r="AN477"/>
  <c r="AN479"/>
  <c r="AN481"/>
  <c r="AN483"/>
  <c r="AN485"/>
  <c r="AN487"/>
  <c r="AN489"/>
  <c r="AN491"/>
  <c r="AN493"/>
  <c r="AN495"/>
  <c r="AN497"/>
  <c r="AN499"/>
  <c r="AN501"/>
  <c r="AN503"/>
  <c r="AN505"/>
  <c r="AN507"/>
  <c r="AN509"/>
  <c r="AN511"/>
  <c r="AN513"/>
  <c r="AN515"/>
  <c r="AN517"/>
  <c r="AN519"/>
  <c r="AN521"/>
  <c r="AN523"/>
  <c r="AN525"/>
  <c r="AN527"/>
  <c r="AN529"/>
  <c r="AN531"/>
  <c r="AN533"/>
  <c r="CI546"/>
  <c r="BV546"/>
  <c r="BX546"/>
  <c r="H232" i="2" s="1"/>
  <c r="BZ546" i="18"/>
  <c r="J232" i="2" s="1"/>
  <c r="CB546" i="18"/>
  <c r="G232" i="25" s="1"/>
  <c r="AR570" i="18"/>
  <c r="F29" i="27" s="1"/>
  <c r="AT570" i="18"/>
  <c r="H29" i="27" s="1"/>
  <c r="AV570" i="18"/>
  <c r="J29" i="27" s="1"/>
  <c r="AX570" i="18"/>
  <c r="L29" i="27" s="1"/>
  <c r="AZ570" i="18"/>
  <c r="N29" i="27" s="1"/>
  <c r="BB570" i="18"/>
  <c r="P29" i="27" s="1"/>
  <c r="BD570" i="18"/>
  <c r="R29" i="27" s="1"/>
  <c r="BF570" i="18"/>
  <c r="T29" i="27" s="1"/>
  <c r="BH570" i="18"/>
  <c r="V29" i="27" s="1"/>
  <c r="BJ570" i="18"/>
  <c r="X29" i="27" s="1"/>
  <c r="BL570" i="18"/>
  <c r="Z29" i="27" s="1"/>
  <c r="AN547" i="18"/>
  <c r="BN547"/>
  <c r="BN548"/>
  <c r="BT548"/>
  <c r="AN549"/>
  <c r="CI547"/>
  <c r="BV547"/>
  <c r="BX547"/>
  <c r="H233" i="2" s="1"/>
  <c r="BZ547" i="18"/>
  <c r="J233" i="2" s="1"/>
  <c r="CB547" i="18"/>
  <c r="BN550"/>
  <c r="AN551"/>
  <c r="AN552"/>
  <c r="AN553"/>
  <c r="AN554"/>
  <c r="AN555"/>
  <c r="AN556"/>
  <c r="AN557"/>
  <c r="AN558"/>
  <c r="AN559"/>
  <c r="AN560"/>
  <c r="AN561"/>
  <c r="CJ561"/>
  <c r="AN562"/>
  <c r="CJ562"/>
  <c r="CK562" s="1"/>
  <c r="AN563"/>
  <c r="CJ563"/>
  <c r="AN564"/>
  <c r="AN565"/>
  <c r="AN566"/>
  <c r="AN567"/>
  <c r="AN568"/>
  <c r="CJ568"/>
  <c r="CK568" s="1"/>
  <c r="AN569"/>
  <c r="CC569"/>
  <c r="CR569" s="1"/>
  <c r="CW569" s="1"/>
  <c r="AN570"/>
  <c r="AN571"/>
  <c r="AN573"/>
  <c r="AN575"/>
  <c r="AN577"/>
  <c r="AN579"/>
  <c r="AN581"/>
  <c r="AN583"/>
  <c r="AN585"/>
  <c r="AN587"/>
  <c r="AN589"/>
  <c r="AN591"/>
  <c r="AN593"/>
  <c r="AN595"/>
  <c r="AN597"/>
  <c r="AN599"/>
  <c r="AN601"/>
  <c r="AN603"/>
  <c r="AN605"/>
  <c r="AN607"/>
  <c r="AN609"/>
  <c r="AN611"/>
  <c r="AN613"/>
  <c r="AN615"/>
  <c r="AN617"/>
  <c r="AN619"/>
  <c r="AN621"/>
  <c r="AN623"/>
  <c r="AN625"/>
  <c r="AN627"/>
  <c r="AN629"/>
  <c r="AN631"/>
  <c r="AN633"/>
  <c r="AN635"/>
  <c r="AN637"/>
  <c r="AN639"/>
  <c r="AN641"/>
  <c r="BS546"/>
  <c r="CO546" s="1"/>
  <c r="BN546"/>
  <c r="BT546"/>
  <c r="CP546" s="1"/>
  <c r="AN546"/>
  <c r="BT547"/>
  <c r="BN439"/>
  <c r="BT439"/>
  <c r="AN439"/>
  <c r="BT440"/>
  <c r="CP440" s="1"/>
  <c r="BN332"/>
  <c r="BT332"/>
  <c r="AN332"/>
  <c r="BT333"/>
  <c r="BN225"/>
  <c r="BT225"/>
  <c r="AN225"/>
  <c r="BT226"/>
  <c r="BN118"/>
  <c r="BT118"/>
  <c r="AN118"/>
  <c r="BT119"/>
  <c r="BN23"/>
  <c r="BN29"/>
  <c r="BN12"/>
  <c r="BN14"/>
  <c r="BN16"/>
  <c r="BN18"/>
  <c r="BN20"/>
  <c r="BN17"/>
  <c r="AQ35"/>
  <c r="BN22"/>
  <c r="BN24"/>
  <c r="BM35"/>
  <c r="BK35"/>
  <c r="BI35"/>
  <c r="BG35"/>
  <c r="BE35"/>
  <c r="BC35"/>
  <c r="BA35"/>
  <c r="AY35"/>
  <c r="AW35"/>
  <c r="AU35"/>
  <c r="AS35"/>
  <c r="BN27"/>
  <c r="BN31"/>
  <c r="BN26"/>
  <c r="BL35"/>
  <c r="BJ35"/>
  <c r="BH35"/>
  <c r="BF35"/>
  <c r="BD35"/>
  <c r="BB35"/>
  <c r="AZ35"/>
  <c r="AX35"/>
  <c r="AV35"/>
  <c r="AT35"/>
  <c r="AR35"/>
  <c r="BN13"/>
  <c r="BN15"/>
  <c r="BN19"/>
  <c r="BN21"/>
  <c r="BN25"/>
  <c r="BN28"/>
  <c r="BN30"/>
  <c r="BN32"/>
  <c r="BN33"/>
  <c r="BN34"/>
  <c r="BN11"/>
  <c r="L24" i="27" l="1"/>
  <c r="X24"/>
  <c r="I24"/>
  <c r="F24"/>
  <c r="J24"/>
  <c r="N24"/>
  <c r="R24"/>
  <c r="V24"/>
  <c r="Z24"/>
  <c r="G24"/>
  <c r="K24"/>
  <c r="O24"/>
  <c r="S24"/>
  <c r="W24"/>
  <c r="AA24"/>
  <c r="H24"/>
  <c r="P24"/>
  <c r="T24"/>
  <c r="M24"/>
  <c r="Q24"/>
  <c r="U24"/>
  <c r="Y24"/>
  <c r="E24"/>
  <c r="AB26"/>
  <c r="AB25"/>
  <c r="AB27"/>
  <c r="AB29"/>
  <c r="AB30"/>
  <c r="AB28"/>
  <c r="CJ453" i="18"/>
  <c r="CK657"/>
  <c r="CC562"/>
  <c r="CR562" s="1"/>
  <c r="CW562" s="1"/>
  <c r="CK561"/>
  <c r="CP548"/>
  <c r="CC443"/>
  <c r="CR443" s="1"/>
  <c r="CW443" s="1"/>
  <c r="CC441"/>
  <c r="CR441" s="1"/>
  <c r="CW441" s="1"/>
  <c r="CP461"/>
  <c r="CP459"/>
  <c r="CP457"/>
  <c r="CP455"/>
  <c r="CP451"/>
  <c r="CP447"/>
  <c r="CP130"/>
  <c r="CP126"/>
  <c r="CP140"/>
  <c r="CP136"/>
  <c r="CP653"/>
  <c r="CC658"/>
  <c r="CR658" s="1"/>
  <c r="CW658" s="1"/>
  <c r="CC656"/>
  <c r="CR656" s="1"/>
  <c r="CW656" s="1"/>
  <c r="CJ556"/>
  <c r="CK556" s="1"/>
  <c r="CJ565"/>
  <c r="CP547"/>
  <c r="CK453"/>
  <c r="CP354"/>
  <c r="CP350"/>
  <c r="CP348"/>
  <c r="CP340"/>
  <c r="CP346"/>
  <c r="CP342"/>
  <c r="CP119"/>
  <c r="CJ129"/>
  <c r="CK129" s="1"/>
  <c r="CP134"/>
  <c r="CK565"/>
  <c r="CC557"/>
  <c r="CR557" s="1"/>
  <c r="CW557" s="1"/>
  <c r="CJ567"/>
  <c r="CK567" s="1"/>
  <c r="CJ553"/>
  <c r="CJ337"/>
  <c r="CO124"/>
  <c r="CU124" s="1"/>
  <c r="CC566"/>
  <c r="CR566" s="1"/>
  <c r="CW566" s="1"/>
  <c r="CC564"/>
  <c r="CR564" s="1"/>
  <c r="CW564" s="1"/>
  <c r="CK563"/>
  <c r="CC555"/>
  <c r="CR555" s="1"/>
  <c r="CW555" s="1"/>
  <c r="CA356"/>
  <c r="CP333"/>
  <c r="CP332"/>
  <c r="CP336"/>
  <c r="CP334"/>
  <c r="CP226"/>
  <c r="CP225"/>
  <c r="CP247"/>
  <c r="CP118"/>
  <c r="CP132"/>
  <c r="CP128"/>
  <c r="F233" i="2"/>
  <c r="CQ547" i="18"/>
  <c r="CV547" s="1"/>
  <c r="F232" i="2"/>
  <c r="CQ546" i="18"/>
  <c r="F122" i="2"/>
  <c r="CQ226" i="18"/>
  <c r="F195" i="2"/>
  <c r="CQ439" i="18"/>
  <c r="CC349"/>
  <c r="CR349" s="1"/>
  <c r="CW349" s="1"/>
  <c r="CP349"/>
  <c r="CU332"/>
  <c r="CU356" s="1"/>
  <c r="CO356"/>
  <c r="F143" i="2"/>
  <c r="CQ247" i="18"/>
  <c r="CV247" s="1"/>
  <c r="F160" i="2"/>
  <c r="CQ334" i="18"/>
  <c r="CV334" s="1"/>
  <c r="F84" i="2"/>
  <c r="CQ118" i="18"/>
  <c r="F86" i="2"/>
  <c r="CQ120" i="18"/>
  <c r="F144" i="2"/>
  <c r="CQ248" i="18"/>
  <c r="F234" i="2"/>
  <c r="CQ548" i="18"/>
  <c r="CV548" s="1"/>
  <c r="F200" i="2"/>
  <c r="CQ444" i="18"/>
  <c r="F199" i="2"/>
  <c r="CQ443" i="18"/>
  <c r="F106" i="2"/>
  <c r="CQ140" i="18"/>
  <c r="CV140" s="1"/>
  <c r="F102" i="2"/>
  <c r="CQ136" i="18"/>
  <c r="CV136" s="1"/>
  <c r="F98" i="2"/>
  <c r="CQ132" i="18"/>
  <c r="CV132" s="1"/>
  <c r="F96" i="2"/>
  <c r="CQ130" i="18"/>
  <c r="CV130" s="1"/>
  <c r="F94" i="2"/>
  <c r="CQ128" i="18"/>
  <c r="CV128" s="1"/>
  <c r="F92" i="2"/>
  <c r="CQ126" i="18"/>
  <c r="CV126" s="1"/>
  <c r="F90" i="2"/>
  <c r="CQ124" i="18"/>
  <c r="F103" i="2"/>
  <c r="CQ137" i="18"/>
  <c r="F101" i="2"/>
  <c r="CQ135" i="18"/>
  <c r="F99" i="2"/>
  <c r="CQ133" i="18"/>
  <c r="F124" i="2"/>
  <c r="CQ228" i="18"/>
  <c r="F133" i="2"/>
  <c r="CQ237" i="18"/>
  <c r="F131" i="2"/>
  <c r="CQ235" i="18"/>
  <c r="F129" i="2"/>
  <c r="CQ233" i="18"/>
  <c r="F127" i="2"/>
  <c r="CQ231" i="18"/>
  <c r="F269" i="2"/>
  <c r="CQ653" i="18"/>
  <c r="F216" i="2"/>
  <c r="CQ460" i="18"/>
  <c r="F211" i="2"/>
  <c r="CQ455" i="18"/>
  <c r="CV455" s="1"/>
  <c r="F209" i="2"/>
  <c r="CQ453" i="18"/>
  <c r="CV453" s="1"/>
  <c r="F207" i="2"/>
  <c r="CQ451" i="18"/>
  <c r="CV451" s="1"/>
  <c r="F206" i="2"/>
  <c r="CQ450" i="18"/>
  <c r="F205" i="2"/>
  <c r="CQ449" i="18"/>
  <c r="CV449" s="1"/>
  <c r="F203" i="2"/>
  <c r="CQ447" i="18"/>
  <c r="CV447" s="1"/>
  <c r="F180" i="2"/>
  <c r="CQ354" i="18"/>
  <c r="CV354" s="1"/>
  <c r="F178" i="2"/>
  <c r="CQ352" i="18"/>
  <c r="CV352" s="1"/>
  <c r="F176" i="2"/>
  <c r="CQ350" i="18"/>
  <c r="CV350" s="1"/>
  <c r="F174" i="2"/>
  <c r="CQ348" i="18"/>
  <c r="CV348" s="1"/>
  <c r="F172" i="2"/>
  <c r="CQ346" i="18"/>
  <c r="CV346" s="1"/>
  <c r="F170" i="2"/>
  <c r="CQ344" i="18"/>
  <c r="CV344" s="1"/>
  <c r="F168" i="2"/>
  <c r="CQ342" i="18"/>
  <c r="CV342" s="1"/>
  <c r="F166" i="2"/>
  <c r="CQ340" i="18"/>
  <c r="CV340" s="1"/>
  <c r="F164" i="2"/>
  <c r="CQ338" i="18"/>
  <c r="F271" i="2"/>
  <c r="CQ655" i="18"/>
  <c r="F171" i="2"/>
  <c r="CQ345" i="18"/>
  <c r="F126" i="2"/>
  <c r="CQ230" i="18"/>
  <c r="F218" i="2"/>
  <c r="CQ462" i="18"/>
  <c r="F212" i="2"/>
  <c r="CQ456" i="18"/>
  <c r="F243" i="2"/>
  <c r="CQ557" i="18"/>
  <c r="F239" i="2"/>
  <c r="CQ553" i="18"/>
  <c r="F235" i="2"/>
  <c r="CQ549" i="18"/>
  <c r="F214" i="2"/>
  <c r="CQ458" i="18"/>
  <c r="F255" i="2"/>
  <c r="CQ569" i="18"/>
  <c r="F251" i="2"/>
  <c r="CQ565" i="18"/>
  <c r="F247" i="2"/>
  <c r="CQ561" i="18"/>
  <c r="F246" i="2"/>
  <c r="CQ560" i="18"/>
  <c r="F242" i="2"/>
  <c r="CQ556" i="18"/>
  <c r="F252" i="2"/>
  <c r="CQ566" i="18"/>
  <c r="F250" i="2"/>
  <c r="CQ564" i="18"/>
  <c r="F244" i="2"/>
  <c r="CQ558" i="18"/>
  <c r="F240" i="2"/>
  <c r="CQ554" i="18"/>
  <c r="F291" i="2"/>
  <c r="CQ675" i="18"/>
  <c r="CV675" s="1"/>
  <c r="F289" i="2"/>
  <c r="CQ673" i="18"/>
  <c r="CV673" s="1"/>
  <c r="F287" i="2"/>
  <c r="CQ671" i="18"/>
  <c r="CV671" s="1"/>
  <c r="F285" i="2"/>
  <c r="CQ669" i="18"/>
  <c r="CV669" s="1"/>
  <c r="F283" i="2"/>
  <c r="CQ667" i="18"/>
  <c r="CV667" s="1"/>
  <c r="F281" i="2"/>
  <c r="CQ665" i="18"/>
  <c r="CV665" s="1"/>
  <c r="F279" i="2"/>
  <c r="CQ663" i="18"/>
  <c r="CV663" s="1"/>
  <c r="F277" i="2"/>
  <c r="CQ661" i="18"/>
  <c r="CV661" s="1"/>
  <c r="F272" i="2"/>
  <c r="CQ656" i="18"/>
  <c r="CP122"/>
  <c r="CP121"/>
  <c r="CP442"/>
  <c r="CP441"/>
  <c r="CP337"/>
  <c r="CP139"/>
  <c r="CP135"/>
  <c r="CP131"/>
  <c r="CP129"/>
  <c r="CP127"/>
  <c r="CP125"/>
  <c r="CP238"/>
  <c r="CP236"/>
  <c r="CP234"/>
  <c r="CP232"/>
  <c r="CP456"/>
  <c r="CP454"/>
  <c r="CP445"/>
  <c r="CP355"/>
  <c r="CP345"/>
  <c r="CP343"/>
  <c r="CP339"/>
  <c r="CP335"/>
  <c r="CP123"/>
  <c r="CP230"/>
  <c r="CP559"/>
  <c r="CP555"/>
  <c r="CP550"/>
  <c r="CP567"/>
  <c r="CP563"/>
  <c r="CP554"/>
  <c r="CP560"/>
  <c r="CP566"/>
  <c r="CP562"/>
  <c r="CP657"/>
  <c r="CP659"/>
  <c r="CV546"/>
  <c r="CU546"/>
  <c r="CU570" s="1"/>
  <c r="CO570"/>
  <c r="CU439"/>
  <c r="F159" i="2"/>
  <c r="CQ333" i="18"/>
  <c r="CV333" s="1"/>
  <c r="F158" i="2"/>
  <c r="CQ332" i="18"/>
  <c r="F121" i="2"/>
  <c r="CQ225" i="18"/>
  <c r="CU225"/>
  <c r="CU249" s="1"/>
  <c r="CO249"/>
  <c r="CU118"/>
  <c r="C212" i="25"/>
  <c r="CO456" i="18"/>
  <c r="CU456" s="1"/>
  <c r="F196" i="2"/>
  <c r="CQ440" i="18"/>
  <c r="CV440" s="1"/>
  <c r="F162" i="2"/>
  <c r="CQ336" i="18"/>
  <c r="F85" i="2"/>
  <c r="CQ119" i="18"/>
  <c r="CV119" s="1"/>
  <c r="F125" i="2"/>
  <c r="CQ229" i="18"/>
  <c r="CV229" s="1"/>
  <c r="F88" i="2"/>
  <c r="CQ122" i="18"/>
  <c r="CV122" s="1"/>
  <c r="F87" i="2"/>
  <c r="CQ121" i="18"/>
  <c r="F141" i="2"/>
  <c r="CQ245" i="18"/>
  <c r="F139" i="2"/>
  <c r="CQ243" i="18"/>
  <c r="F137" i="2"/>
  <c r="CQ241" i="18"/>
  <c r="F135" i="2"/>
  <c r="CQ239" i="18"/>
  <c r="F123" i="2"/>
  <c r="CQ227" i="18"/>
  <c r="CV227" s="1"/>
  <c r="F198" i="2"/>
  <c r="CQ442" i="18"/>
  <c r="F197" i="2"/>
  <c r="CQ441" i="18"/>
  <c r="D179" i="25"/>
  <c r="CP353" i="18"/>
  <c r="D177" i="25"/>
  <c r="CP351" i="18"/>
  <c r="F161" i="2"/>
  <c r="CQ335" i="18"/>
  <c r="F104" i="2"/>
  <c r="CQ138" i="18"/>
  <c r="F100" i="2"/>
  <c r="CQ134" i="18"/>
  <c r="F107" i="2"/>
  <c r="CQ141" i="18"/>
  <c r="F142" i="2"/>
  <c r="CQ246" i="18"/>
  <c r="F140" i="2"/>
  <c r="CQ244" i="18"/>
  <c r="F138" i="2"/>
  <c r="CQ242" i="18"/>
  <c r="F136" i="2"/>
  <c r="CQ240" i="18"/>
  <c r="F134" i="2"/>
  <c r="CQ238" i="18"/>
  <c r="F132" i="2"/>
  <c r="CQ236" i="18"/>
  <c r="F130" i="2"/>
  <c r="CQ234" i="18"/>
  <c r="F128" i="2"/>
  <c r="CQ232" i="18"/>
  <c r="F163" i="2"/>
  <c r="CQ337" i="18"/>
  <c r="F270" i="2"/>
  <c r="CQ654" i="18"/>
  <c r="F217" i="2"/>
  <c r="CQ461" i="18"/>
  <c r="CV461" s="1"/>
  <c r="F215" i="2"/>
  <c r="CQ459" i="18"/>
  <c r="CV459" s="1"/>
  <c r="F213" i="2"/>
  <c r="CQ457" i="18"/>
  <c r="CV457" s="1"/>
  <c r="F201" i="2"/>
  <c r="CQ445" i="18"/>
  <c r="F181" i="2"/>
  <c r="CQ355" i="18"/>
  <c r="F179" i="2"/>
  <c r="CQ353" i="18"/>
  <c r="CV353" s="1"/>
  <c r="F177" i="2"/>
  <c r="CQ351" i="18"/>
  <c r="CV351" s="1"/>
  <c r="F175" i="2"/>
  <c r="CQ349" i="18"/>
  <c r="CV349" s="1"/>
  <c r="F173" i="2"/>
  <c r="CQ347" i="18"/>
  <c r="CV347" s="1"/>
  <c r="F169" i="2"/>
  <c r="CQ343" i="18"/>
  <c r="F167" i="2"/>
  <c r="CQ341" i="18"/>
  <c r="F97" i="2"/>
  <c r="CQ131" i="18"/>
  <c r="F95" i="2"/>
  <c r="CQ129" i="18"/>
  <c r="F93" i="2"/>
  <c r="CQ127" i="18"/>
  <c r="F91" i="2"/>
  <c r="CQ125" i="18"/>
  <c r="CU653"/>
  <c r="CU677" s="1"/>
  <c r="CO677"/>
  <c r="F105" i="2"/>
  <c r="CQ139" i="18"/>
  <c r="F89" i="2"/>
  <c r="CQ123" i="18"/>
  <c r="D237" i="25"/>
  <c r="CP551" i="18"/>
  <c r="F165" i="2"/>
  <c r="CQ339" i="18"/>
  <c r="F245" i="2"/>
  <c r="CQ559" i="18"/>
  <c r="F241" i="2"/>
  <c r="CQ555" i="18"/>
  <c r="F237" i="2"/>
  <c r="CQ551" i="18"/>
  <c r="CV551" s="1"/>
  <c r="F236" i="2"/>
  <c r="CQ550" i="18"/>
  <c r="F210" i="2"/>
  <c r="CQ454" i="18"/>
  <c r="F208" i="2"/>
  <c r="CQ452" i="18"/>
  <c r="F204" i="2"/>
  <c r="CQ448" i="18"/>
  <c r="F202" i="2"/>
  <c r="CQ446" i="18"/>
  <c r="F253" i="2"/>
  <c r="CQ567" i="18"/>
  <c r="F249" i="2"/>
  <c r="CQ563" i="18"/>
  <c r="F238" i="2"/>
  <c r="CQ552" i="18"/>
  <c r="F273" i="2"/>
  <c r="CQ657" i="18"/>
  <c r="F254" i="2"/>
  <c r="CQ568" i="18"/>
  <c r="F248" i="2"/>
  <c r="CQ562" i="18"/>
  <c r="F275" i="2"/>
  <c r="CQ659" i="18"/>
  <c r="CP439"/>
  <c r="CP120"/>
  <c r="CP246"/>
  <c r="CP244"/>
  <c r="CP242"/>
  <c r="CP240"/>
  <c r="CP138"/>
  <c r="CV138" s="1"/>
  <c r="CV134"/>
  <c r="CP444"/>
  <c r="CP443"/>
  <c r="CP141"/>
  <c r="CP137"/>
  <c r="CP133"/>
  <c r="CP124"/>
  <c r="CP228"/>
  <c r="CP248"/>
  <c r="CV248" s="1"/>
  <c r="CP654"/>
  <c r="CP460"/>
  <c r="CP458"/>
  <c r="CP452"/>
  <c r="CP450"/>
  <c r="CP448"/>
  <c r="CP446"/>
  <c r="CP338"/>
  <c r="CP655"/>
  <c r="CP245"/>
  <c r="CP243"/>
  <c r="CP241"/>
  <c r="CP239"/>
  <c r="CP237"/>
  <c r="CP235"/>
  <c r="CP233"/>
  <c r="CP231"/>
  <c r="CP549"/>
  <c r="CP341"/>
  <c r="CP557"/>
  <c r="CP553"/>
  <c r="CP462"/>
  <c r="CV462" s="1"/>
  <c r="CP569"/>
  <c r="CP565"/>
  <c r="CP561"/>
  <c r="CP558"/>
  <c r="CP568"/>
  <c r="CP564"/>
  <c r="CP656"/>
  <c r="CP556"/>
  <c r="CP552"/>
  <c r="CP670"/>
  <c r="CP668"/>
  <c r="CP666"/>
  <c r="CP664"/>
  <c r="CP662"/>
  <c r="CP660"/>
  <c r="CP658"/>
  <c r="CP676"/>
  <c r="CQ674"/>
  <c r="CP672"/>
  <c r="CQ670"/>
  <c r="CV670" s="1"/>
  <c r="CQ666"/>
  <c r="CQ662"/>
  <c r="CV662" s="1"/>
  <c r="CQ676"/>
  <c r="CV676" s="1"/>
  <c r="CP674"/>
  <c r="CQ672"/>
  <c r="CV672" s="1"/>
  <c r="CQ668"/>
  <c r="CQ664"/>
  <c r="CV664" s="1"/>
  <c r="CQ660"/>
  <c r="CQ658"/>
  <c r="CC674"/>
  <c r="CR674" s="1"/>
  <c r="CW674" s="1"/>
  <c r="CC228"/>
  <c r="CR228" s="1"/>
  <c r="CW228" s="1"/>
  <c r="CK335"/>
  <c r="CC675"/>
  <c r="CR675" s="1"/>
  <c r="CW675" s="1"/>
  <c r="D287" i="25"/>
  <c r="D283"/>
  <c r="D279"/>
  <c r="CC670" i="18"/>
  <c r="CR670" s="1"/>
  <c r="CW670" s="1"/>
  <c r="CK669"/>
  <c r="CC668"/>
  <c r="CR668" s="1"/>
  <c r="CW668" s="1"/>
  <c r="CK667"/>
  <c r="CC666"/>
  <c r="CR666" s="1"/>
  <c r="CW666" s="1"/>
  <c r="CK665"/>
  <c r="CC664"/>
  <c r="CR664" s="1"/>
  <c r="CW664" s="1"/>
  <c r="CK663"/>
  <c r="CC662"/>
  <c r="CR662" s="1"/>
  <c r="CW662" s="1"/>
  <c r="CK661"/>
  <c r="CC660"/>
  <c r="CR660" s="1"/>
  <c r="CW660" s="1"/>
  <c r="CK659"/>
  <c r="CA142"/>
  <c r="E84" i="25"/>
  <c r="M274" i="2"/>
  <c r="H274" i="25"/>
  <c r="M272" i="2"/>
  <c r="G270"/>
  <c r="E270" i="25"/>
  <c r="C270" i="2"/>
  <c r="C270" i="25"/>
  <c r="D291" i="2"/>
  <c r="D291" i="25"/>
  <c r="C273" i="2"/>
  <c r="C273" i="25"/>
  <c r="D272" i="2"/>
  <c r="D272" i="25"/>
  <c r="L289" i="2"/>
  <c r="G289" i="25"/>
  <c r="L287" i="2"/>
  <c r="G287" i="25"/>
  <c r="D286" i="2"/>
  <c r="D286" i="25"/>
  <c r="L285" i="2"/>
  <c r="G285" i="25"/>
  <c r="D284" i="2"/>
  <c r="D284" i="25"/>
  <c r="L283" i="2"/>
  <c r="G283" i="25"/>
  <c r="D282" i="2"/>
  <c r="D282" i="25"/>
  <c r="L281" i="2"/>
  <c r="G281" i="25"/>
  <c r="D280" i="2"/>
  <c r="D280" i="25"/>
  <c r="L279" i="2"/>
  <c r="G279" i="25"/>
  <c r="D278" i="2"/>
  <c r="D278" i="25"/>
  <c r="L277" i="2"/>
  <c r="G277" i="25"/>
  <c r="D276" i="2"/>
  <c r="D276" i="25"/>
  <c r="C275" i="2"/>
  <c r="C275" i="25"/>
  <c r="D274" i="2"/>
  <c r="D274" i="25"/>
  <c r="G273" i="2"/>
  <c r="E273" i="25"/>
  <c r="E275"/>
  <c r="E279"/>
  <c r="E283"/>
  <c r="E289"/>
  <c r="D270" i="2"/>
  <c r="D270" i="25"/>
  <c r="D269" i="2"/>
  <c r="D269" i="25"/>
  <c r="L269" i="2"/>
  <c r="G269" i="25"/>
  <c r="K270" i="2"/>
  <c r="F270" i="25"/>
  <c r="K269" i="2"/>
  <c r="F269" i="25"/>
  <c r="G269" i="2"/>
  <c r="E269" i="25"/>
  <c r="C269" i="2"/>
  <c r="C269" i="25"/>
  <c r="L271" i="2"/>
  <c r="G271" i="25"/>
  <c r="D271" i="2"/>
  <c r="D271" i="25"/>
  <c r="K271" i="2"/>
  <c r="F271" i="25"/>
  <c r="G271" i="2"/>
  <c r="E271" i="25"/>
  <c r="C271" i="2"/>
  <c r="C271" i="25"/>
  <c r="D289" i="2"/>
  <c r="D289" i="25"/>
  <c r="D285" i="2"/>
  <c r="D285" i="25"/>
  <c r="D281" i="2"/>
  <c r="D281" i="25"/>
  <c r="D277" i="2"/>
  <c r="D277" i="25"/>
  <c r="L273" i="2"/>
  <c r="G273" i="25"/>
  <c r="D273" i="2"/>
  <c r="D273" i="25"/>
  <c r="L272" i="2"/>
  <c r="G272" i="25"/>
  <c r="K272" i="2"/>
  <c r="F272" i="25"/>
  <c r="G272" i="2"/>
  <c r="E272" i="25"/>
  <c r="C272" i="2"/>
  <c r="C272" i="25"/>
  <c r="K292" i="2"/>
  <c r="F292" i="25"/>
  <c r="G292" i="2"/>
  <c r="E292" i="25"/>
  <c r="C292" i="2"/>
  <c r="C292" i="25"/>
  <c r="K290" i="2"/>
  <c r="F290" i="25"/>
  <c r="G290" i="2"/>
  <c r="E290" i="25"/>
  <c r="C290" i="2"/>
  <c r="C290" i="25"/>
  <c r="K288" i="2"/>
  <c r="F288" i="25"/>
  <c r="G288" i="2"/>
  <c r="E288" i="25"/>
  <c r="C288" i="2"/>
  <c r="C288" i="25"/>
  <c r="K286" i="2"/>
  <c r="F286" i="25"/>
  <c r="G286" i="2"/>
  <c r="E286" i="25"/>
  <c r="C286" i="2"/>
  <c r="C286" i="25"/>
  <c r="C285" i="2"/>
  <c r="C285" i="25"/>
  <c r="K284" i="2"/>
  <c r="F284" i="25"/>
  <c r="G284" i="2"/>
  <c r="E284" i="25"/>
  <c r="C284" i="2"/>
  <c r="C284" i="25"/>
  <c r="C283" i="2"/>
  <c r="C283" i="25"/>
  <c r="K282" i="2"/>
  <c r="F282" i="25"/>
  <c r="G282" i="2"/>
  <c r="E282" i="25"/>
  <c r="C282" i="2"/>
  <c r="C282" i="25"/>
  <c r="C281" i="2"/>
  <c r="C281" i="25"/>
  <c r="K280" i="2"/>
  <c r="F280" i="25"/>
  <c r="G280" i="2"/>
  <c r="E280" i="25"/>
  <c r="C280" i="2"/>
  <c r="C280" i="25"/>
  <c r="C279" i="2"/>
  <c r="C279" i="25"/>
  <c r="K278" i="2"/>
  <c r="F278" i="25"/>
  <c r="G278" i="2"/>
  <c r="E278" i="25"/>
  <c r="C278" i="2"/>
  <c r="C278" i="25"/>
  <c r="C277" i="2"/>
  <c r="C277" i="25"/>
  <c r="K276" i="2"/>
  <c r="F276" i="25"/>
  <c r="G276" i="2"/>
  <c r="E276" i="25"/>
  <c r="C276" i="2"/>
  <c r="C276" i="25"/>
  <c r="L275" i="2"/>
  <c r="G275" i="25"/>
  <c r="D275" i="2"/>
  <c r="D275" i="25"/>
  <c r="L274" i="2"/>
  <c r="G274" i="25"/>
  <c r="K273" i="2"/>
  <c r="F273" i="25"/>
  <c r="K274" i="2"/>
  <c r="F274" i="25"/>
  <c r="G274" i="2"/>
  <c r="E274" i="25"/>
  <c r="C274" i="2"/>
  <c r="C274" i="25"/>
  <c r="D288"/>
  <c r="D290"/>
  <c r="D292"/>
  <c r="E277"/>
  <c r="E281"/>
  <c r="E285"/>
  <c r="E287"/>
  <c r="E291"/>
  <c r="M250" i="2"/>
  <c r="H250" i="25"/>
  <c r="M243" i="2"/>
  <c r="H243" i="25"/>
  <c r="M241" i="2"/>
  <c r="H241" i="25"/>
  <c r="D233" i="2"/>
  <c r="D233" i="25"/>
  <c r="D232" i="2"/>
  <c r="D232" i="25"/>
  <c r="C232" i="2"/>
  <c r="C232" i="25"/>
  <c r="M255" i="2"/>
  <c r="H255" i="25"/>
  <c r="M248" i="2"/>
  <c r="H248" i="25"/>
  <c r="L233" i="2"/>
  <c r="G233" i="25"/>
  <c r="D234" i="2"/>
  <c r="D234" i="25"/>
  <c r="G233" i="2"/>
  <c r="E233" i="25"/>
  <c r="L234" i="2"/>
  <c r="G234" i="25"/>
  <c r="C233" i="2"/>
  <c r="C233" i="25"/>
  <c r="K234" i="2"/>
  <c r="F234" i="25"/>
  <c r="G234" i="2"/>
  <c r="E234" i="25"/>
  <c r="K236" i="2"/>
  <c r="F236" i="25"/>
  <c r="G236" i="2"/>
  <c r="E236" i="25"/>
  <c r="C236" i="2"/>
  <c r="C236" i="25"/>
  <c r="C234" i="2"/>
  <c r="C234" i="25"/>
  <c r="D235" i="2"/>
  <c r="D235" i="25"/>
  <c r="C246" i="2"/>
  <c r="C246" i="25"/>
  <c r="D243" i="2"/>
  <c r="D243" i="25"/>
  <c r="K242" i="2"/>
  <c r="F242" i="25"/>
  <c r="G242" i="2"/>
  <c r="E242" i="25"/>
  <c r="C242" i="2"/>
  <c r="C242" i="25"/>
  <c r="L239" i="2"/>
  <c r="G239" i="25"/>
  <c r="D239" i="2"/>
  <c r="D239" i="25"/>
  <c r="G238" i="2"/>
  <c r="E238" i="25"/>
  <c r="C238" i="2"/>
  <c r="C238" i="25"/>
  <c r="G237" i="2"/>
  <c r="E237" i="25"/>
  <c r="L236" i="2"/>
  <c r="G236" i="25"/>
  <c r="L255" i="2"/>
  <c r="G255" i="25"/>
  <c r="D255" i="2"/>
  <c r="D255" i="25"/>
  <c r="K254" i="2"/>
  <c r="F254" i="25"/>
  <c r="G254" i="2"/>
  <c r="E254" i="25"/>
  <c r="C254" i="2"/>
  <c r="C254" i="25"/>
  <c r="L251" i="2"/>
  <c r="G251" i="25"/>
  <c r="D251" i="2"/>
  <c r="D251" i="25"/>
  <c r="G250" i="2"/>
  <c r="E250" i="25"/>
  <c r="C250" i="2"/>
  <c r="C250" i="25"/>
  <c r="L247" i="2"/>
  <c r="G247" i="25"/>
  <c r="D247" i="2"/>
  <c r="D247" i="25"/>
  <c r="L246" i="2"/>
  <c r="G246" i="25"/>
  <c r="K245" i="2"/>
  <c r="F245" i="25"/>
  <c r="L244" i="2"/>
  <c r="G244" i="25"/>
  <c r="D244" i="2"/>
  <c r="D244" i="25"/>
  <c r="G241" i="2"/>
  <c r="E241" i="25"/>
  <c r="C239" i="2"/>
  <c r="C239" i="25"/>
  <c r="D254" i="2"/>
  <c r="D254" i="25"/>
  <c r="D250" i="2"/>
  <c r="D250" i="25"/>
  <c r="K255" i="2"/>
  <c r="F255" i="25"/>
  <c r="G255" i="2"/>
  <c r="E255" i="25"/>
  <c r="L254" i="2"/>
  <c r="G254" i="25"/>
  <c r="K253" i="2"/>
  <c r="F253" i="25"/>
  <c r="G253" i="2"/>
  <c r="E253" i="25"/>
  <c r="C249" i="2"/>
  <c r="C249" i="25"/>
  <c r="K247" i="2"/>
  <c r="F247" i="25"/>
  <c r="G247" i="2"/>
  <c r="E247" i="25"/>
  <c r="K246" i="2"/>
  <c r="F246" i="25"/>
  <c r="G243" i="2"/>
  <c r="E243" i="25"/>
  <c r="D242" i="2"/>
  <c r="D242" i="25"/>
  <c r="K239" i="2"/>
  <c r="F239" i="25"/>
  <c r="L238" i="2"/>
  <c r="G238" i="25"/>
  <c r="D238" i="2"/>
  <c r="D238" i="25"/>
  <c r="C255" i="2"/>
  <c r="C255" i="25"/>
  <c r="G246" i="2"/>
  <c r="E246" i="25"/>
  <c r="C251" i="2"/>
  <c r="C251" i="25"/>
  <c r="K233" i="2"/>
  <c r="F233" i="25"/>
  <c r="K232" i="2"/>
  <c r="F232" i="25"/>
  <c r="G232" i="2"/>
  <c r="E232" i="25"/>
  <c r="G235" i="2"/>
  <c r="E235" i="25"/>
  <c r="C235" i="2"/>
  <c r="C235" i="25"/>
  <c r="L235" i="2"/>
  <c r="G235" i="25"/>
  <c r="L245" i="2"/>
  <c r="G245" i="25"/>
  <c r="D245" i="2"/>
  <c r="D245" i="25"/>
  <c r="K244" i="2"/>
  <c r="F244" i="25"/>
  <c r="G244" i="2"/>
  <c r="E244" i="25"/>
  <c r="C244" i="2"/>
  <c r="C244" i="25"/>
  <c r="D241" i="2"/>
  <c r="D241" i="25"/>
  <c r="K240" i="2"/>
  <c r="F240" i="25"/>
  <c r="G240" i="2"/>
  <c r="E240" i="25"/>
  <c r="C240" i="2"/>
  <c r="C240" i="25"/>
  <c r="L237" i="2"/>
  <c r="G237" i="25"/>
  <c r="D236" i="2"/>
  <c r="D236" i="25"/>
  <c r="L253" i="2"/>
  <c r="G253" i="25"/>
  <c r="D253" i="2"/>
  <c r="D253" i="25"/>
  <c r="K252" i="2"/>
  <c r="F252" i="25"/>
  <c r="G252" i="2"/>
  <c r="E252" i="25"/>
  <c r="C252" i="2"/>
  <c r="C252" i="25"/>
  <c r="L249" i="2"/>
  <c r="G249" i="25"/>
  <c r="D249" i="2"/>
  <c r="D249" i="25"/>
  <c r="K248" i="2"/>
  <c r="F248" i="25"/>
  <c r="G248" i="2"/>
  <c r="E248" i="25"/>
  <c r="C248" i="2"/>
  <c r="C248" i="25"/>
  <c r="G245" i="2"/>
  <c r="E245" i="25"/>
  <c r="C243" i="2"/>
  <c r="C243" i="25"/>
  <c r="K241" i="2"/>
  <c r="F241" i="25"/>
  <c r="L240" i="2"/>
  <c r="G240" i="25"/>
  <c r="D240" i="2"/>
  <c r="D240" i="25"/>
  <c r="D246" i="2"/>
  <c r="D246" i="25"/>
  <c r="D252" i="2"/>
  <c r="D252" i="25"/>
  <c r="D248" i="2"/>
  <c r="D248" i="25"/>
  <c r="C253" i="2"/>
  <c r="C253" i="25"/>
  <c r="K251" i="2"/>
  <c r="F251" i="25"/>
  <c r="G251" i="2"/>
  <c r="E251" i="25"/>
  <c r="L250" i="2"/>
  <c r="G250" i="25"/>
  <c r="K249" i="2"/>
  <c r="F249" i="25"/>
  <c r="G249" i="2"/>
  <c r="E249" i="25"/>
  <c r="L248" i="2"/>
  <c r="G248" i="25"/>
  <c r="C245" i="2"/>
  <c r="C245" i="25"/>
  <c r="K243" i="2"/>
  <c r="F243" i="25"/>
  <c r="C241" i="2"/>
  <c r="C241" i="25"/>
  <c r="G239" i="2"/>
  <c r="E239" i="25"/>
  <c r="C237" i="2"/>
  <c r="C237" i="25"/>
  <c r="C247" i="2"/>
  <c r="C247" i="25"/>
  <c r="L242" i="2"/>
  <c r="G242" i="25"/>
  <c r="D196" i="2"/>
  <c r="D196" i="25"/>
  <c r="D195" i="2"/>
  <c r="D195" i="25"/>
  <c r="K195" i="2"/>
  <c r="F195" i="25"/>
  <c r="G195" i="2"/>
  <c r="E195" i="25"/>
  <c r="C195" i="2"/>
  <c r="C195" i="25"/>
  <c r="C216" i="2"/>
  <c r="C216" i="25"/>
  <c r="C214" i="2"/>
  <c r="C214" i="25"/>
  <c r="C200" i="2"/>
  <c r="C200" i="25"/>
  <c r="L195" i="2"/>
  <c r="G195" i="25"/>
  <c r="C197" i="2"/>
  <c r="C197" i="25"/>
  <c r="C217" i="2"/>
  <c r="C217" i="25"/>
  <c r="C213" i="2"/>
  <c r="C213" i="25"/>
  <c r="C209" i="2"/>
  <c r="C209" i="25"/>
  <c r="C205" i="2"/>
  <c r="C205" i="25"/>
  <c r="G196" i="2"/>
  <c r="E196" i="25"/>
  <c r="D200" i="2"/>
  <c r="D200" i="25"/>
  <c r="K200" i="2"/>
  <c r="F200" i="25"/>
  <c r="G200" i="2"/>
  <c r="E200" i="25"/>
  <c r="L199" i="2"/>
  <c r="G199" i="25"/>
  <c r="D199" i="2"/>
  <c r="D199" i="25"/>
  <c r="K199" i="2"/>
  <c r="F199" i="25"/>
  <c r="L198" i="2"/>
  <c r="G198" i="25"/>
  <c r="K214" i="2"/>
  <c r="F214" i="25"/>
  <c r="G214" i="2"/>
  <c r="E214" i="25"/>
  <c r="L213" i="2"/>
  <c r="G213" i="25"/>
  <c r="K212" i="2"/>
  <c r="F212" i="25"/>
  <c r="G212" i="2"/>
  <c r="E212" i="25"/>
  <c r="D212" i="2"/>
  <c r="D212" i="25"/>
  <c r="L210" i="2"/>
  <c r="G210" i="25"/>
  <c r="D210" i="2"/>
  <c r="D210" i="25"/>
  <c r="L208" i="2"/>
  <c r="G208" i="25"/>
  <c r="G207" i="2"/>
  <c r="E207" i="25"/>
  <c r="L206" i="2"/>
  <c r="G206" i="25"/>
  <c r="G203" i="2"/>
  <c r="E203" i="25"/>
  <c r="L202" i="2"/>
  <c r="G202" i="25"/>
  <c r="L201" i="2"/>
  <c r="G201" i="25"/>
  <c r="D201" i="2"/>
  <c r="D201" i="25"/>
  <c r="G201" i="2"/>
  <c r="E201" i="25"/>
  <c r="G197" i="2"/>
  <c r="E197" i="25"/>
  <c r="K215" i="2"/>
  <c r="F215" i="25"/>
  <c r="G213" i="2"/>
  <c r="E213" i="25"/>
  <c r="G215" i="2"/>
  <c r="E215" i="25"/>
  <c r="D218" i="2"/>
  <c r="D218" i="25"/>
  <c r="K216" i="2"/>
  <c r="F216" i="25"/>
  <c r="K213" i="2"/>
  <c r="F213" i="25"/>
  <c r="G211" i="2"/>
  <c r="E211" i="25"/>
  <c r="M199" i="2"/>
  <c r="H199" i="25"/>
  <c r="M197" i="2"/>
  <c r="H197" i="25"/>
  <c r="C196" i="2"/>
  <c r="C196" i="25"/>
  <c r="D217" i="2"/>
  <c r="D217" i="25"/>
  <c r="D215" i="2"/>
  <c r="D215" i="25"/>
  <c r="D213" i="2"/>
  <c r="D213" i="25"/>
  <c r="D211" i="2"/>
  <c r="D211" i="25"/>
  <c r="C210" i="2"/>
  <c r="C210" i="25"/>
  <c r="D209" i="2"/>
  <c r="D209" i="25"/>
  <c r="C208" i="2"/>
  <c r="C208" i="25"/>
  <c r="D207" i="2"/>
  <c r="D207" i="25"/>
  <c r="C206" i="2"/>
  <c r="C206" i="25"/>
  <c r="D205" i="2"/>
  <c r="D205" i="25"/>
  <c r="C204" i="2"/>
  <c r="C204" i="25"/>
  <c r="D203" i="2"/>
  <c r="D203" i="25"/>
  <c r="C202" i="2"/>
  <c r="C202" i="25"/>
  <c r="C198" i="2"/>
  <c r="C198" i="25"/>
  <c r="C201" i="2"/>
  <c r="C201" i="25"/>
  <c r="C218" i="2"/>
  <c r="C218" i="25"/>
  <c r="C215" i="2"/>
  <c r="C215" i="25"/>
  <c r="C211" i="2"/>
  <c r="C211" i="25"/>
  <c r="C207" i="2"/>
  <c r="C207" i="25"/>
  <c r="C203" i="2"/>
  <c r="C203" i="25"/>
  <c r="C199" i="2"/>
  <c r="C199" i="25"/>
  <c r="K196" i="2"/>
  <c r="F196" i="25"/>
  <c r="L200" i="2"/>
  <c r="G200" i="25"/>
  <c r="G199" i="2"/>
  <c r="E199" i="25"/>
  <c r="D198" i="2"/>
  <c r="D198" i="25"/>
  <c r="K198" i="2"/>
  <c r="F198" i="25"/>
  <c r="G198" i="2"/>
  <c r="E198" i="25"/>
  <c r="L197" i="2"/>
  <c r="G197" i="25"/>
  <c r="D197" i="2"/>
  <c r="D197" i="25"/>
  <c r="K197" i="2"/>
  <c r="F197" i="25"/>
  <c r="K218" i="2"/>
  <c r="F218" i="25"/>
  <c r="G218" i="2"/>
  <c r="E218" i="25"/>
  <c r="L216" i="2"/>
  <c r="G216" i="25"/>
  <c r="D216" i="2"/>
  <c r="D216" i="25"/>
  <c r="L214" i="2"/>
  <c r="G214" i="25"/>
  <c r="D214" i="2"/>
  <c r="D214" i="25"/>
  <c r="L212" i="2"/>
  <c r="G212" i="25"/>
  <c r="L211" i="2"/>
  <c r="G211" i="25"/>
  <c r="K210" i="2"/>
  <c r="F210" i="25"/>
  <c r="G210" i="2"/>
  <c r="E210" i="25"/>
  <c r="L209" i="2"/>
  <c r="G209" i="25"/>
  <c r="K208" i="2"/>
  <c r="F208" i="25"/>
  <c r="G208" i="2"/>
  <c r="E208" i="25"/>
  <c r="D208" i="2"/>
  <c r="D208" i="25"/>
  <c r="L207" i="2"/>
  <c r="G207" i="25"/>
  <c r="K206" i="2"/>
  <c r="F206" i="25"/>
  <c r="G206" i="2"/>
  <c r="E206" i="25"/>
  <c r="D206" i="2"/>
  <c r="D206" i="25"/>
  <c r="K205" i="2"/>
  <c r="F205" i="25"/>
  <c r="L205" i="2"/>
  <c r="G205" i="25"/>
  <c r="K204" i="2"/>
  <c r="F204" i="25"/>
  <c r="G204" i="2"/>
  <c r="E204" i="25"/>
  <c r="D204" i="2"/>
  <c r="D204" i="25"/>
  <c r="L203" i="2"/>
  <c r="G203" i="25"/>
  <c r="K202" i="2"/>
  <c r="F202" i="25"/>
  <c r="G202" i="2"/>
  <c r="E202" i="25"/>
  <c r="D202" i="2"/>
  <c r="D202" i="25"/>
  <c r="G205" i="2"/>
  <c r="E205" i="25"/>
  <c r="G217" i="2"/>
  <c r="E217" i="25"/>
  <c r="K211" i="2"/>
  <c r="F211" i="25"/>
  <c r="G209" i="2"/>
  <c r="E209" i="25"/>
  <c r="G216" i="2"/>
  <c r="E216" i="25"/>
  <c r="K209" i="2"/>
  <c r="F209" i="25"/>
  <c r="K207" i="2"/>
  <c r="F207" i="25"/>
  <c r="K203" i="2"/>
  <c r="F203" i="25"/>
  <c r="K201" i="2"/>
  <c r="F201" i="25"/>
  <c r="L218" i="2"/>
  <c r="G218" i="25"/>
  <c r="K217" i="2"/>
  <c r="F217" i="25"/>
  <c r="CJ444" i="18"/>
  <c r="CK444" s="1"/>
  <c r="M175" i="2"/>
  <c r="D160"/>
  <c r="D160" i="25"/>
  <c r="D159" i="2"/>
  <c r="D159" i="25"/>
  <c r="D158" i="2"/>
  <c r="D158" i="25"/>
  <c r="D162" i="2"/>
  <c r="D162" i="25"/>
  <c r="L159" i="2"/>
  <c r="G159" i="25"/>
  <c r="K159" i="2"/>
  <c r="F159" i="25"/>
  <c r="G159" i="2"/>
  <c r="E159" i="25"/>
  <c r="K163" i="2"/>
  <c r="F163" i="25"/>
  <c r="G163" i="2"/>
  <c r="E163" i="25"/>
  <c r="C163" i="2"/>
  <c r="C163" i="25"/>
  <c r="D172" i="2"/>
  <c r="D172" i="25"/>
  <c r="D170" i="2"/>
  <c r="D170" i="25"/>
  <c r="D168" i="2"/>
  <c r="D168" i="25"/>
  <c r="L160" i="2"/>
  <c r="G160" i="25"/>
  <c r="K162" i="2"/>
  <c r="F162" i="25"/>
  <c r="C159" i="2"/>
  <c r="C159" i="25"/>
  <c r="K161" i="2"/>
  <c r="F161" i="25"/>
  <c r="G161" i="2"/>
  <c r="E161" i="25"/>
  <c r="C161" i="2"/>
  <c r="C161" i="25"/>
  <c r="D181" i="2"/>
  <c r="D181" i="25"/>
  <c r="C180" i="2"/>
  <c r="C180" i="25"/>
  <c r="K179" i="2"/>
  <c r="F179" i="25"/>
  <c r="G179" i="2"/>
  <c r="E179" i="25"/>
  <c r="C179" i="2"/>
  <c r="C179" i="25"/>
  <c r="C178" i="2"/>
  <c r="C178" i="25"/>
  <c r="K177" i="2"/>
  <c r="F177" i="25"/>
  <c r="G177" i="2"/>
  <c r="E177" i="25"/>
  <c r="C177" i="2"/>
  <c r="C177" i="25"/>
  <c r="C176" i="2"/>
  <c r="C176" i="25"/>
  <c r="L175" i="2"/>
  <c r="G175" i="25"/>
  <c r="G174" i="2"/>
  <c r="E174" i="25"/>
  <c r="C174" i="2"/>
  <c r="C174" i="25"/>
  <c r="G173" i="2"/>
  <c r="E173" i="25"/>
  <c r="C173" i="2"/>
  <c r="C173" i="25"/>
  <c r="C172" i="2"/>
  <c r="C172" i="25"/>
  <c r="G171" i="2"/>
  <c r="E171" i="25"/>
  <c r="C171" i="2"/>
  <c r="C171" i="25"/>
  <c r="D171" i="2"/>
  <c r="D171" i="25"/>
  <c r="G170" i="2"/>
  <c r="E170" i="25"/>
  <c r="C170" i="2"/>
  <c r="C170" i="25"/>
  <c r="G169" i="2"/>
  <c r="E169" i="25"/>
  <c r="C169" i="2"/>
  <c r="C169" i="25"/>
  <c r="D169" i="2"/>
  <c r="D169" i="25"/>
  <c r="C168" i="2"/>
  <c r="C168" i="25"/>
  <c r="G167" i="2"/>
  <c r="E167" i="25"/>
  <c r="C167" i="2"/>
  <c r="C167" i="25"/>
  <c r="G166" i="2"/>
  <c r="E166" i="25"/>
  <c r="C166" i="2"/>
  <c r="C166" i="25"/>
  <c r="G165" i="2"/>
  <c r="E165" i="25"/>
  <c r="C165" i="2"/>
  <c r="C165" i="25"/>
  <c r="D165" i="2"/>
  <c r="D165" i="25"/>
  <c r="D161" i="2"/>
  <c r="D161" i="25"/>
  <c r="K160" i="2"/>
  <c r="F160" i="25"/>
  <c r="L167" i="2"/>
  <c r="G167" i="25"/>
  <c r="G162" i="2"/>
  <c r="E162" i="25"/>
  <c r="G172" i="2"/>
  <c r="E172" i="25"/>
  <c r="D167" i="2"/>
  <c r="D167" i="25"/>
  <c r="D180" i="2"/>
  <c r="D180" i="25"/>
  <c r="D178" i="2"/>
  <c r="D178" i="25"/>
  <c r="D176" i="2"/>
  <c r="D176" i="25"/>
  <c r="D175" i="2"/>
  <c r="D175" i="25"/>
  <c r="D174" i="2"/>
  <c r="D174" i="25"/>
  <c r="L162" i="2"/>
  <c r="G162" i="25"/>
  <c r="D166" i="2"/>
  <c r="D166" i="25"/>
  <c r="K158" i="2"/>
  <c r="F158" i="25"/>
  <c r="G158" i="2"/>
  <c r="E158" i="25"/>
  <c r="C158" i="2"/>
  <c r="C158" i="25"/>
  <c r="C162" i="2"/>
  <c r="C162" i="25"/>
  <c r="D173" i="2"/>
  <c r="D173" i="25"/>
  <c r="L163" i="2"/>
  <c r="G163" i="25"/>
  <c r="D163" i="2"/>
  <c r="D163" i="25"/>
  <c r="G160" i="2"/>
  <c r="E160" i="25"/>
  <c r="C160" i="2"/>
  <c r="C160" i="25"/>
  <c r="K181" i="2"/>
  <c r="F181" i="25"/>
  <c r="G181" i="2"/>
  <c r="E181" i="25"/>
  <c r="C181" i="2"/>
  <c r="C181" i="25"/>
  <c r="G180" i="2"/>
  <c r="E180" i="25"/>
  <c r="L180" i="2"/>
  <c r="G180" i="25"/>
  <c r="G178" i="2"/>
  <c r="E178" i="25"/>
  <c r="L178" i="2"/>
  <c r="G178" i="25"/>
  <c r="G176" i="2"/>
  <c r="E176" i="25"/>
  <c r="L176" i="2"/>
  <c r="G176" i="25"/>
  <c r="G175" i="2"/>
  <c r="E175" i="25"/>
  <c r="C175" i="2"/>
  <c r="C175" i="25"/>
  <c r="L174" i="2"/>
  <c r="G174" i="25"/>
  <c r="L173" i="2"/>
  <c r="G173" i="25"/>
  <c r="L172" i="2"/>
  <c r="G172" i="25"/>
  <c r="L171" i="2"/>
  <c r="G171" i="25"/>
  <c r="L170" i="2"/>
  <c r="G170" i="25"/>
  <c r="L169" i="2"/>
  <c r="G169" i="25"/>
  <c r="L168" i="2"/>
  <c r="G168" i="25"/>
  <c r="L166" i="2"/>
  <c r="G166" i="25"/>
  <c r="L165" i="2"/>
  <c r="G165" i="25"/>
  <c r="L164" i="2"/>
  <c r="G164" i="25"/>
  <c r="D164" i="2"/>
  <c r="D164" i="25"/>
  <c r="G164" i="2"/>
  <c r="E164" i="25"/>
  <c r="C164" i="2"/>
  <c r="C164" i="25"/>
  <c r="L161" i="2"/>
  <c r="G161" i="25"/>
  <c r="K170" i="2"/>
  <c r="F170" i="25"/>
  <c r="G168" i="2"/>
  <c r="E168" i="25"/>
  <c r="L179" i="2"/>
  <c r="G179" i="25"/>
  <c r="L177" i="2"/>
  <c r="G177" i="25"/>
  <c r="K175" i="2"/>
  <c r="F175" i="25"/>
  <c r="K166" i="2"/>
  <c r="F166" i="25"/>
  <c r="K164" i="2"/>
  <c r="F164" i="25"/>
  <c r="D122" i="2"/>
  <c r="D122" i="25"/>
  <c r="D121" i="2"/>
  <c r="D121" i="25"/>
  <c r="C142" i="2"/>
  <c r="C142" i="25"/>
  <c r="C140" i="2"/>
  <c r="C140" i="25"/>
  <c r="C139" i="2"/>
  <c r="C139" i="25"/>
  <c r="C138" i="2"/>
  <c r="C138" i="25"/>
  <c r="C137" i="2"/>
  <c r="C137" i="25"/>
  <c r="C136" i="2"/>
  <c r="C136" i="25"/>
  <c r="C135" i="2"/>
  <c r="C135" i="25"/>
  <c r="C134" i="2"/>
  <c r="C134" i="25"/>
  <c r="C133" i="2"/>
  <c r="C133" i="25"/>
  <c r="C132" i="2"/>
  <c r="C132" i="25"/>
  <c r="C131" i="2"/>
  <c r="C131" i="25"/>
  <c r="C130" i="2"/>
  <c r="C130" i="25"/>
  <c r="C129" i="2"/>
  <c r="C129" i="25"/>
  <c r="C128" i="2"/>
  <c r="C128" i="25"/>
  <c r="C127" i="2"/>
  <c r="C127" i="25"/>
  <c r="C126" i="2"/>
  <c r="C126" i="25"/>
  <c r="D125" i="2"/>
  <c r="D125" i="25"/>
  <c r="L122" i="2"/>
  <c r="G122" i="25"/>
  <c r="L121" i="2"/>
  <c r="G121" i="25"/>
  <c r="D123" i="2"/>
  <c r="D123" i="25"/>
  <c r="C122" i="2"/>
  <c r="C122" i="25"/>
  <c r="L143" i="2"/>
  <c r="G143" i="25"/>
  <c r="K142" i="2"/>
  <c r="F142" i="25"/>
  <c r="G142" i="2"/>
  <c r="E142" i="25"/>
  <c r="G141" i="2"/>
  <c r="E141" i="25"/>
  <c r="K140" i="2"/>
  <c r="F140" i="25"/>
  <c r="G140" i="2"/>
  <c r="E140" i="25"/>
  <c r="G139" i="2"/>
  <c r="E139" i="25"/>
  <c r="K138" i="2"/>
  <c r="F138" i="25"/>
  <c r="G138" i="2"/>
  <c r="E138" i="25"/>
  <c r="G137" i="2"/>
  <c r="E137" i="25"/>
  <c r="K136" i="2"/>
  <c r="F136" i="25"/>
  <c r="G136" i="2"/>
  <c r="E136" i="25"/>
  <c r="G135" i="2"/>
  <c r="E135" i="25"/>
  <c r="G134" i="2"/>
  <c r="E134" i="25"/>
  <c r="K133" i="2"/>
  <c r="F133" i="25"/>
  <c r="G133" i="2"/>
  <c r="E133" i="25"/>
  <c r="G132" i="2"/>
  <c r="E132" i="25"/>
  <c r="K131" i="2"/>
  <c r="F131" i="25"/>
  <c r="G131" i="2"/>
  <c r="E131" i="25"/>
  <c r="G130" i="2"/>
  <c r="E130" i="25"/>
  <c r="K129" i="2"/>
  <c r="F129" i="25"/>
  <c r="G129" i="2"/>
  <c r="E129" i="25"/>
  <c r="G128" i="2"/>
  <c r="E128" i="25"/>
  <c r="G124" i="2"/>
  <c r="E124" i="25"/>
  <c r="C124" i="2"/>
  <c r="C124" i="25"/>
  <c r="K122" i="2"/>
  <c r="F122" i="25"/>
  <c r="G122" i="2"/>
  <c r="E122" i="25"/>
  <c r="K143" i="2"/>
  <c r="F143" i="25"/>
  <c r="L142" i="2"/>
  <c r="G142" i="25"/>
  <c r="D142" i="2"/>
  <c r="D142" i="25"/>
  <c r="L140" i="2"/>
  <c r="G140" i="25"/>
  <c r="D140" i="2"/>
  <c r="D140" i="25"/>
  <c r="L138" i="2"/>
  <c r="G138" i="25"/>
  <c r="D138" i="2"/>
  <c r="D138" i="25"/>
  <c r="L136" i="2"/>
  <c r="G136" i="25"/>
  <c r="D136" i="2"/>
  <c r="D136" i="25"/>
  <c r="K123" i="2"/>
  <c r="F123" i="25"/>
  <c r="D124" i="2"/>
  <c r="D124" i="25"/>
  <c r="D144" i="2"/>
  <c r="D144" i="25"/>
  <c r="C143" i="2"/>
  <c r="C143" i="25"/>
  <c r="L133" i="2"/>
  <c r="G133" i="25"/>
  <c r="L131" i="2"/>
  <c r="G131" i="25"/>
  <c r="L129" i="2"/>
  <c r="G129" i="25"/>
  <c r="L127" i="2"/>
  <c r="G127" i="25"/>
  <c r="D126" i="2"/>
  <c r="D126" i="25"/>
  <c r="L144" i="2"/>
  <c r="G144" i="25"/>
  <c r="L126" i="2"/>
  <c r="G126" i="25"/>
  <c r="C144" i="2"/>
  <c r="C144" i="25"/>
  <c r="D143" i="2"/>
  <c r="D143" i="25"/>
  <c r="C141" i="2"/>
  <c r="C141" i="25"/>
  <c r="M124" i="2"/>
  <c r="H124" i="25"/>
  <c r="K121" i="2"/>
  <c r="F121" i="25"/>
  <c r="G121" i="2"/>
  <c r="E121" i="25"/>
  <c r="C121" i="2"/>
  <c r="C121" i="25"/>
  <c r="K144" i="2"/>
  <c r="F144" i="25"/>
  <c r="G144" i="2"/>
  <c r="E144" i="25"/>
  <c r="G127" i="2"/>
  <c r="E127" i="25"/>
  <c r="K126" i="2"/>
  <c r="F126" i="25"/>
  <c r="G126" i="2"/>
  <c r="E126" i="25"/>
  <c r="C123" i="2"/>
  <c r="C123" i="25"/>
  <c r="G143" i="2"/>
  <c r="E143" i="25"/>
  <c r="L123" i="2"/>
  <c r="G123" i="25"/>
  <c r="L124" i="2"/>
  <c r="G124" i="25"/>
  <c r="L141" i="2"/>
  <c r="G141" i="25"/>
  <c r="L139" i="2"/>
  <c r="G139" i="25"/>
  <c r="L137" i="2"/>
  <c r="G137" i="25"/>
  <c r="L135" i="2"/>
  <c r="G135" i="25"/>
  <c r="L134" i="2"/>
  <c r="G134" i="25"/>
  <c r="D134" i="2"/>
  <c r="D134" i="25"/>
  <c r="L132" i="2"/>
  <c r="G132" i="25"/>
  <c r="D132" i="2"/>
  <c r="D132" i="25"/>
  <c r="L130" i="2"/>
  <c r="G130" i="25"/>
  <c r="D130" i="2"/>
  <c r="D130" i="25"/>
  <c r="L128" i="2"/>
  <c r="G128" i="25"/>
  <c r="D128" i="2"/>
  <c r="D128" i="25"/>
  <c r="K125" i="2"/>
  <c r="F125" i="25"/>
  <c r="G125" i="2"/>
  <c r="E125" i="25"/>
  <c r="C125" i="2"/>
  <c r="C125" i="25"/>
  <c r="G123" i="2"/>
  <c r="E123" i="25"/>
  <c r="D141" i="2"/>
  <c r="D141" i="25"/>
  <c r="D139" i="2"/>
  <c r="D139" i="25"/>
  <c r="D137" i="2"/>
  <c r="D137" i="25"/>
  <c r="D135" i="2"/>
  <c r="D135" i="25"/>
  <c r="D133" i="2"/>
  <c r="D133" i="25"/>
  <c r="D131" i="2"/>
  <c r="D131" i="25"/>
  <c r="D129" i="2"/>
  <c r="D129" i="25"/>
  <c r="D127" i="2"/>
  <c r="D127" i="25"/>
  <c r="D84" i="2"/>
  <c r="D84" i="25"/>
  <c r="D85" i="2"/>
  <c r="D85" i="25"/>
  <c r="C86" i="2"/>
  <c r="C86" i="25"/>
  <c r="L84" i="2"/>
  <c r="G84" i="25"/>
  <c r="C88" i="2"/>
  <c r="C88" i="25"/>
  <c r="G87" i="2"/>
  <c r="E87" i="25"/>
  <c r="D86" i="2"/>
  <c r="D86" i="25"/>
  <c r="K86" i="2"/>
  <c r="F86" i="25"/>
  <c r="G86" i="2"/>
  <c r="E86" i="25"/>
  <c r="K85" i="2"/>
  <c r="F85" i="25"/>
  <c r="D96" i="2"/>
  <c r="D96" i="25"/>
  <c r="D92" i="2"/>
  <c r="D92" i="25"/>
  <c r="D106" i="2"/>
  <c r="D106" i="25"/>
  <c r="D104" i="2"/>
  <c r="D104" i="25"/>
  <c r="D102" i="2"/>
  <c r="D102" i="25"/>
  <c r="D100" i="2"/>
  <c r="D100" i="25"/>
  <c r="D107" i="2"/>
  <c r="D107" i="25"/>
  <c r="L106" i="2"/>
  <c r="G106" i="25"/>
  <c r="K105" i="2"/>
  <c r="F105" i="25"/>
  <c r="G105" i="2"/>
  <c r="E105" i="25"/>
  <c r="C105" i="2"/>
  <c r="C105" i="25"/>
  <c r="W105" s="1"/>
  <c r="C104" i="2"/>
  <c r="C104" i="25"/>
  <c r="W104" s="1"/>
  <c r="D103" i="2"/>
  <c r="D103" i="25"/>
  <c r="L102" i="2"/>
  <c r="G102" i="25"/>
  <c r="K101" i="2"/>
  <c r="F101" i="25"/>
  <c r="G101" i="2"/>
  <c r="E101" i="25"/>
  <c r="C101" i="2"/>
  <c r="C101" i="25"/>
  <c r="C100" i="2"/>
  <c r="C100" i="25"/>
  <c r="W100" s="1"/>
  <c r="D99" i="2"/>
  <c r="D99" i="25"/>
  <c r="L98" i="2"/>
  <c r="G98" i="25"/>
  <c r="D90" i="2"/>
  <c r="D90" i="25"/>
  <c r="K89" i="2"/>
  <c r="F89" i="25"/>
  <c r="G89" i="2"/>
  <c r="E89" i="25"/>
  <c r="C89" i="2"/>
  <c r="C89" i="25"/>
  <c r="G88" i="2"/>
  <c r="E88" i="25"/>
  <c r="K106" i="2"/>
  <c r="F106" i="25"/>
  <c r="G104" i="2"/>
  <c r="E104" i="25"/>
  <c r="K100" i="2"/>
  <c r="F100" i="25"/>
  <c r="L97" i="2"/>
  <c r="G97" i="25"/>
  <c r="L95" i="2"/>
  <c r="G95" i="25"/>
  <c r="L93" i="2"/>
  <c r="G93" i="25"/>
  <c r="C90" i="2"/>
  <c r="C90" i="25"/>
  <c r="K96" i="2"/>
  <c r="F96" i="25"/>
  <c r="K94" i="2"/>
  <c r="F94" i="25"/>
  <c r="K92" i="2"/>
  <c r="F92" i="25"/>
  <c r="K90" i="2"/>
  <c r="F90" i="25"/>
  <c r="D89" i="2"/>
  <c r="D89" i="25"/>
  <c r="K104" i="2"/>
  <c r="F104" i="25"/>
  <c r="G102" i="2"/>
  <c r="E102" i="25"/>
  <c r="G90" i="2"/>
  <c r="E90" i="25"/>
  <c r="C87" i="2"/>
  <c r="C87" i="25"/>
  <c r="C84" i="2"/>
  <c r="C84" i="25"/>
  <c r="L85" i="2"/>
  <c r="G85" i="25"/>
  <c r="L88" i="2"/>
  <c r="G88" i="25"/>
  <c r="D88" i="2"/>
  <c r="D88" i="25"/>
  <c r="L87" i="2"/>
  <c r="G87" i="25"/>
  <c r="D87" i="2"/>
  <c r="D87" i="25"/>
  <c r="K87" i="2"/>
  <c r="F87" i="25"/>
  <c r="L86" i="2"/>
  <c r="G86" i="25"/>
  <c r="G85" i="2"/>
  <c r="E85" i="25"/>
  <c r="D98" i="2"/>
  <c r="D98" i="25"/>
  <c r="D94" i="2"/>
  <c r="D94" i="25"/>
  <c r="K107" i="2"/>
  <c r="F107" i="25"/>
  <c r="G107" i="2"/>
  <c r="E107" i="25"/>
  <c r="C107" i="2"/>
  <c r="C107" i="25"/>
  <c r="W107" s="1"/>
  <c r="C106" i="2"/>
  <c r="C106" i="25"/>
  <c r="W106" s="1"/>
  <c r="L105" i="2"/>
  <c r="G105" i="25"/>
  <c r="D105" i="2"/>
  <c r="D105" i="25"/>
  <c r="L104" i="2"/>
  <c r="G104" i="25"/>
  <c r="K103" i="2"/>
  <c r="F103" i="25"/>
  <c r="G103" i="2"/>
  <c r="E103" i="25"/>
  <c r="C103" i="2"/>
  <c r="C103" i="25"/>
  <c r="W103" s="1"/>
  <c r="C102" i="2"/>
  <c r="C102" i="25"/>
  <c r="W102" s="1"/>
  <c r="L101" i="2"/>
  <c r="G101" i="25"/>
  <c r="D101" i="2"/>
  <c r="D101" i="25"/>
  <c r="L100" i="2"/>
  <c r="G100" i="25"/>
  <c r="K99" i="2"/>
  <c r="F99" i="25"/>
  <c r="G99" i="2"/>
  <c r="E99" i="25"/>
  <c r="C99" i="2"/>
  <c r="C99" i="25"/>
  <c r="W99" s="1"/>
  <c r="C98" i="2"/>
  <c r="C98" i="25"/>
  <c r="W98" s="1"/>
  <c r="K97" i="2"/>
  <c r="F97" i="25"/>
  <c r="G97" i="2"/>
  <c r="E97" i="25"/>
  <c r="C97" i="2"/>
  <c r="C97" i="25"/>
  <c r="W97" s="1"/>
  <c r="K95" i="2"/>
  <c r="F95" i="25"/>
  <c r="G95" i="2"/>
  <c r="E95" i="25"/>
  <c r="C95" i="2"/>
  <c r="C95" i="25"/>
  <c r="K93" i="2"/>
  <c r="F93" i="25"/>
  <c r="G93" i="2"/>
  <c r="E93" i="25"/>
  <c r="C93" i="2"/>
  <c r="C93" i="25"/>
  <c r="K91" i="2"/>
  <c r="F91" i="25"/>
  <c r="G91" i="2"/>
  <c r="E91" i="25"/>
  <c r="C91" i="2"/>
  <c r="C91" i="25"/>
  <c r="K88" i="2"/>
  <c r="F88" i="25"/>
  <c r="G106" i="2"/>
  <c r="E106" i="25"/>
  <c r="K102" i="2"/>
  <c r="F102" i="25"/>
  <c r="G100" i="2"/>
  <c r="E100" i="25"/>
  <c r="K98" i="2"/>
  <c r="F98" i="25"/>
  <c r="G98" i="2"/>
  <c r="E98" i="25"/>
  <c r="D97" i="2"/>
  <c r="D97" i="25"/>
  <c r="G96" i="2"/>
  <c r="E96" i="25"/>
  <c r="C96" i="2"/>
  <c r="C96" i="25"/>
  <c r="D95" i="2"/>
  <c r="D95" i="25"/>
  <c r="G94" i="2"/>
  <c r="E94" i="25"/>
  <c r="C94" i="2"/>
  <c r="C94" i="25"/>
  <c r="D93" i="2"/>
  <c r="D93" i="25"/>
  <c r="G92" i="2"/>
  <c r="E92" i="25"/>
  <c r="C92" i="2"/>
  <c r="C92" i="25"/>
  <c r="D91" i="2"/>
  <c r="D91" i="25"/>
  <c r="L89" i="2"/>
  <c r="G89" i="25"/>
  <c r="CC122" i="18"/>
  <c r="CR122" s="1"/>
  <c r="CW122" s="1"/>
  <c r="CJ654"/>
  <c r="CK654" s="1"/>
  <c r="L270" i="2"/>
  <c r="CC671" i="18"/>
  <c r="CR671" s="1"/>
  <c r="CW671" s="1"/>
  <c r="D287" i="2"/>
  <c r="CC667" i="18"/>
  <c r="CR667" s="1"/>
  <c r="CW667" s="1"/>
  <c r="D283" i="2"/>
  <c r="CC663" i="18"/>
  <c r="CR663" s="1"/>
  <c r="CW663" s="1"/>
  <c r="D279" i="2"/>
  <c r="CJ675" i="18"/>
  <c r="CK675" s="1"/>
  <c r="L291" i="2"/>
  <c r="CJ670" i="18"/>
  <c r="CK670" s="1"/>
  <c r="L286" i="2"/>
  <c r="CJ668" i="18"/>
  <c r="CK668" s="1"/>
  <c r="L284" i="2"/>
  <c r="CJ666" i="18"/>
  <c r="CK666" s="1"/>
  <c r="L282" i="2"/>
  <c r="CJ664" i="18"/>
  <c r="CK664" s="1"/>
  <c r="L280" i="2"/>
  <c r="CJ662" i="18"/>
  <c r="CK662" s="1"/>
  <c r="L278" i="2"/>
  <c r="CJ660" i="18"/>
  <c r="CK660" s="1"/>
  <c r="L276" i="2"/>
  <c r="CC354" i="18"/>
  <c r="CR354" s="1"/>
  <c r="CW354" s="1"/>
  <c r="CC352"/>
  <c r="CR352" s="1"/>
  <c r="CW352" s="1"/>
  <c r="CJ546"/>
  <c r="CK546" s="1"/>
  <c r="L232" i="2"/>
  <c r="CJ549" i="18"/>
  <c r="K235" i="2"/>
  <c r="CC551" i="18"/>
  <c r="CR551" s="1"/>
  <c r="CW551" s="1"/>
  <c r="D237" i="2"/>
  <c r="CJ555" i="18"/>
  <c r="CK555" s="1"/>
  <c r="L241" i="2"/>
  <c r="CJ551" i="18"/>
  <c r="CK551" s="1"/>
  <c r="K237" i="2"/>
  <c r="CJ557" i="18"/>
  <c r="CK557" s="1"/>
  <c r="L243" i="2"/>
  <c r="CJ552" i="18"/>
  <c r="CK552" s="1"/>
  <c r="K238" i="2"/>
  <c r="CJ564" i="18"/>
  <c r="CK564" s="1"/>
  <c r="K250" i="2"/>
  <c r="CJ566" i="18"/>
  <c r="CK566" s="1"/>
  <c r="L252" i="2"/>
  <c r="CJ440" i="18"/>
  <c r="L196" i="2"/>
  <c r="CJ461" i="18"/>
  <c r="L217" i="2"/>
  <c r="CJ459" i="18"/>
  <c r="CK459" s="1"/>
  <c r="L215" i="2"/>
  <c r="CJ448" i="18"/>
  <c r="CK448" s="1"/>
  <c r="L204" i="2"/>
  <c r="CC456" i="18"/>
  <c r="CR456" s="1"/>
  <c r="CW456" s="1"/>
  <c r="C212" i="2"/>
  <c r="CJ332" i="18"/>
  <c r="CK332" s="1"/>
  <c r="L158" i="2"/>
  <c r="CC353" i="18"/>
  <c r="CR353" s="1"/>
  <c r="CW353" s="1"/>
  <c r="D179" i="2"/>
  <c r="CC351" i="18"/>
  <c r="CR351" s="1"/>
  <c r="CW351" s="1"/>
  <c r="D177" i="2"/>
  <c r="CJ355" i="18"/>
  <c r="CK355" s="1"/>
  <c r="L181" i="2"/>
  <c r="CJ347" i="18"/>
  <c r="CK347" s="1"/>
  <c r="K173" i="2"/>
  <c r="CJ345" i="18"/>
  <c r="CK345" s="1"/>
  <c r="K171" i="2"/>
  <c r="CJ343" i="18"/>
  <c r="CK343" s="1"/>
  <c r="K169" i="2"/>
  <c r="CJ341" i="18"/>
  <c r="CK341" s="1"/>
  <c r="K167" i="2"/>
  <c r="CJ339" i="18"/>
  <c r="CK339" s="1"/>
  <c r="K165" i="2"/>
  <c r="CC338" i="18"/>
  <c r="CR338" s="1"/>
  <c r="CW338" s="1"/>
  <c r="E164" i="2"/>
  <c r="CJ354" i="18"/>
  <c r="CK354" s="1"/>
  <c r="K180" i="2"/>
  <c r="CJ352" i="18"/>
  <c r="CK352" s="1"/>
  <c r="K178" i="2"/>
  <c r="CJ350" i="18"/>
  <c r="CK350" s="1"/>
  <c r="K176" i="2"/>
  <c r="CJ348" i="18"/>
  <c r="K174" i="2"/>
  <c r="CJ346" i="18"/>
  <c r="CK346" s="1"/>
  <c r="K172" i="2"/>
  <c r="CJ342" i="18"/>
  <c r="CK342" s="1"/>
  <c r="K168" i="2"/>
  <c r="CJ245" i="18"/>
  <c r="K141" i="2"/>
  <c r="CJ243" i="18"/>
  <c r="CK243" s="1"/>
  <c r="K139" i="2"/>
  <c r="CJ241" i="18"/>
  <c r="K137" i="2"/>
  <c r="CJ239" i="18"/>
  <c r="CK239" s="1"/>
  <c r="K135" i="2"/>
  <c r="CJ238" i="18"/>
  <c r="K134" i="2"/>
  <c r="CJ236" i="18"/>
  <c r="CK236" s="1"/>
  <c r="K132" i="2"/>
  <c r="CJ234" i="18"/>
  <c r="K130" i="2"/>
  <c r="CJ232" i="18"/>
  <c r="CK232" s="1"/>
  <c r="K128" i="2"/>
  <c r="CJ228" i="18"/>
  <c r="CK228" s="1"/>
  <c r="K124" i="2"/>
  <c r="CJ231" i="18"/>
  <c r="K127" i="2"/>
  <c r="CJ229" i="18"/>
  <c r="L125" i="2"/>
  <c r="CJ141" i="18"/>
  <c r="CK141" s="1"/>
  <c r="L107" i="2"/>
  <c r="CJ137" i="18"/>
  <c r="CK137" s="1"/>
  <c r="L103" i="2"/>
  <c r="CJ133" i="18"/>
  <c r="CK133" s="1"/>
  <c r="L99" i="2"/>
  <c r="CJ130" i="18"/>
  <c r="CK130" s="1"/>
  <c r="L96" i="2"/>
  <c r="CJ128" i="18"/>
  <c r="CK128" s="1"/>
  <c r="L94" i="2"/>
  <c r="CJ126" i="18"/>
  <c r="CK126" s="1"/>
  <c r="L92" i="2"/>
  <c r="CJ124" i="18"/>
  <c r="CK124" s="1"/>
  <c r="L90" i="2"/>
  <c r="CJ125" i="18"/>
  <c r="CK125" s="1"/>
  <c r="L91" i="2"/>
  <c r="CJ118" i="18"/>
  <c r="CK118" s="1"/>
  <c r="K84" i="2"/>
  <c r="BW142" i="18"/>
  <c r="G84" i="2"/>
  <c r="CC139" i="18"/>
  <c r="CR139" s="1"/>
  <c r="CW139" s="1"/>
  <c r="CC135"/>
  <c r="CR135" s="1"/>
  <c r="CW135" s="1"/>
  <c r="CJ235"/>
  <c r="CK235" s="1"/>
  <c r="CC350"/>
  <c r="CR350" s="1"/>
  <c r="CW350" s="1"/>
  <c r="CC348"/>
  <c r="CR348" s="1"/>
  <c r="CW348" s="1"/>
  <c r="CC346"/>
  <c r="CR346" s="1"/>
  <c r="CW346" s="1"/>
  <c r="CC344"/>
  <c r="CR344" s="1"/>
  <c r="CW344" s="1"/>
  <c r="CC342"/>
  <c r="CR342" s="1"/>
  <c r="CW342" s="1"/>
  <c r="CC340"/>
  <c r="CR340" s="1"/>
  <c r="CW340" s="1"/>
  <c r="CC462"/>
  <c r="CR462" s="1"/>
  <c r="CW462" s="1"/>
  <c r="CJ460"/>
  <c r="CK460" s="1"/>
  <c r="CC568"/>
  <c r="CR568" s="1"/>
  <c r="CW568" s="1"/>
  <c r="CC567"/>
  <c r="CR567" s="1"/>
  <c r="CW567" s="1"/>
  <c r="CC565"/>
  <c r="CR565" s="1"/>
  <c r="CW565" s="1"/>
  <c r="CC561"/>
  <c r="CR561" s="1"/>
  <c r="CW561" s="1"/>
  <c r="CJ558"/>
  <c r="CK558" s="1"/>
  <c r="CC553"/>
  <c r="CR553" s="1"/>
  <c r="CW553" s="1"/>
  <c r="CC657"/>
  <c r="CR657" s="1"/>
  <c r="CW657" s="1"/>
  <c r="CJ569"/>
  <c r="CK569" s="1"/>
  <c r="CC563"/>
  <c r="CR563" s="1"/>
  <c r="CW563" s="1"/>
  <c r="CJ560"/>
  <c r="CK560" s="1"/>
  <c r="CC559"/>
  <c r="CR559" s="1"/>
  <c r="CW559" s="1"/>
  <c r="CC676"/>
  <c r="CR676" s="1"/>
  <c r="CW676" s="1"/>
  <c r="CC673"/>
  <c r="CR673" s="1"/>
  <c r="CW673" s="1"/>
  <c r="CC672"/>
  <c r="CR672" s="1"/>
  <c r="CW672" s="1"/>
  <c r="CC669"/>
  <c r="CR669" s="1"/>
  <c r="CW669" s="1"/>
  <c r="CC665"/>
  <c r="CR665" s="1"/>
  <c r="CW665" s="1"/>
  <c r="CC661"/>
  <c r="CR661" s="1"/>
  <c r="CW661" s="1"/>
  <c r="CC659"/>
  <c r="CR659" s="1"/>
  <c r="CW659" s="1"/>
  <c r="CK449"/>
  <c r="CK337"/>
  <c r="CC229"/>
  <c r="CR229" s="1"/>
  <c r="CW229" s="1"/>
  <c r="CJ226"/>
  <c r="CK226" s="1"/>
  <c r="CC227"/>
  <c r="CR227" s="1"/>
  <c r="CW227" s="1"/>
  <c r="CA570"/>
  <c r="CC461"/>
  <c r="CR461" s="1"/>
  <c r="CW461" s="1"/>
  <c r="CC459"/>
  <c r="CR459" s="1"/>
  <c r="CW459" s="1"/>
  <c r="CC457"/>
  <c r="CR457" s="1"/>
  <c r="CW457" s="1"/>
  <c r="CC455"/>
  <c r="CR455" s="1"/>
  <c r="CW455" s="1"/>
  <c r="CC454"/>
  <c r="CR454" s="1"/>
  <c r="CW454" s="1"/>
  <c r="CC453"/>
  <c r="CR453" s="1"/>
  <c r="CW453" s="1"/>
  <c r="CC452"/>
  <c r="CR452" s="1"/>
  <c r="CW452" s="1"/>
  <c r="CC451"/>
  <c r="CR451" s="1"/>
  <c r="CW451" s="1"/>
  <c r="CC450"/>
  <c r="CR450" s="1"/>
  <c r="CW450" s="1"/>
  <c r="CC449"/>
  <c r="CR449" s="1"/>
  <c r="CW449" s="1"/>
  <c r="CC448"/>
  <c r="CR448" s="1"/>
  <c r="CW448" s="1"/>
  <c r="CC447"/>
  <c r="CR447" s="1"/>
  <c r="CW447" s="1"/>
  <c r="CC446"/>
  <c r="CR446" s="1"/>
  <c r="CW446" s="1"/>
  <c r="CC442"/>
  <c r="CR442" s="1"/>
  <c r="CW442" s="1"/>
  <c r="CJ247"/>
  <c r="CK247" s="1"/>
  <c r="CJ246"/>
  <c r="CJ244"/>
  <c r="CK244" s="1"/>
  <c r="CJ242"/>
  <c r="CK242" s="1"/>
  <c r="CJ240"/>
  <c r="CK240" s="1"/>
  <c r="CJ237"/>
  <c r="CK656"/>
  <c r="CJ653"/>
  <c r="CK653" s="1"/>
  <c r="CJ344"/>
  <c r="CK344" s="1"/>
  <c r="BY677"/>
  <c r="CJ550"/>
  <c r="CK550" s="1"/>
  <c r="CJ559"/>
  <c r="BO671"/>
  <c r="AO671" s="1"/>
  <c r="BQ671" s="1"/>
  <c r="BO669"/>
  <c r="AO669" s="1"/>
  <c r="BO675"/>
  <c r="BO673"/>
  <c r="AO673" s="1"/>
  <c r="BQ673" s="1"/>
  <c r="BO667"/>
  <c r="BO665"/>
  <c r="AO665" s="1"/>
  <c r="BQ665" s="1"/>
  <c r="BO663"/>
  <c r="AO663" s="1"/>
  <c r="BQ663" s="1"/>
  <c r="BO661"/>
  <c r="AO661" s="1"/>
  <c r="BQ661" s="1"/>
  <c r="BO659"/>
  <c r="AO659" s="1"/>
  <c r="BO657"/>
  <c r="AO657" s="1"/>
  <c r="BQ657" s="1"/>
  <c r="BO655"/>
  <c r="AO655" s="1"/>
  <c r="BQ655" s="1"/>
  <c r="BO653"/>
  <c r="AO653" s="1"/>
  <c r="BO672"/>
  <c r="AO672" s="1"/>
  <c r="BQ672" s="1"/>
  <c r="BO670"/>
  <c r="AO670" s="1"/>
  <c r="BQ670" s="1"/>
  <c r="BO676"/>
  <c r="BO674"/>
  <c r="AO674" s="1"/>
  <c r="BQ674" s="1"/>
  <c r="BO668"/>
  <c r="BO666"/>
  <c r="AO666" s="1"/>
  <c r="BQ666" s="1"/>
  <c r="BO664"/>
  <c r="AO664" s="1"/>
  <c r="BQ664" s="1"/>
  <c r="BO662"/>
  <c r="AO662" s="1"/>
  <c r="BQ662" s="1"/>
  <c r="BO660"/>
  <c r="BO658"/>
  <c r="AO658" s="1"/>
  <c r="BQ658" s="1"/>
  <c r="BO656"/>
  <c r="AO656" s="1"/>
  <c r="BQ656" s="1"/>
  <c r="BO654"/>
  <c r="AO654" s="1"/>
  <c r="BQ654" s="1"/>
  <c r="BO564"/>
  <c r="AO564" s="1"/>
  <c r="BQ564" s="1"/>
  <c r="BO562"/>
  <c r="AO562" s="1"/>
  <c r="BO568"/>
  <c r="AO568" s="1"/>
  <c r="BQ568" s="1"/>
  <c r="BO566"/>
  <c r="AO566" s="1"/>
  <c r="BQ566" s="1"/>
  <c r="BO560"/>
  <c r="AO560" s="1"/>
  <c r="BQ560" s="1"/>
  <c r="BO558"/>
  <c r="AO558" s="1"/>
  <c r="BQ558" s="1"/>
  <c r="BO555"/>
  <c r="AO555" s="1"/>
  <c r="BQ555" s="1"/>
  <c r="BO553"/>
  <c r="AO553" s="1"/>
  <c r="BQ553" s="1"/>
  <c r="BO551"/>
  <c r="BO549"/>
  <c r="AO549" s="1"/>
  <c r="BQ549" s="1"/>
  <c r="BO547"/>
  <c r="AO547" s="1"/>
  <c r="BQ547" s="1"/>
  <c r="BO565"/>
  <c r="AO565" s="1"/>
  <c r="BQ565" s="1"/>
  <c r="BO563"/>
  <c r="AO563" s="1"/>
  <c r="BQ563" s="1"/>
  <c r="BO569"/>
  <c r="AO569" s="1"/>
  <c r="BQ569" s="1"/>
  <c r="BO567"/>
  <c r="BO561"/>
  <c r="AO561" s="1"/>
  <c r="BQ561" s="1"/>
  <c r="BO559"/>
  <c r="AO559" s="1"/>
  <c r="BQ559" s="1"/>
  <c r="BO557"/>
  <c r="AO557" s="1"/>
  <c r="BQ557" s="1"/>
  <c r="BO554"/>
  <c r="AO554" s="1"/>
  <c r="BQ554" s="1"/>
  <c r="BO552"/>
  <c r="AO552" s="1"/>
  <c r="BO550"/>
  <c r="BO548"/>
  <c r="AO548" s="1"/>
  <c r="BQ548" s="1"/>
  <c r="BO546"/>
  <c r="AO546" s="1"/>
  <c r="BO461"/>
  <c r="AO461" s="1"/>
  <c r="BQ461" s="1"/>
  <c r="BO459"/>
  <c r="AO459" s="1"/>
  <c r="BQ459" s="1"/>
  <c r="BO462"/>
  <c r="BO460"/>
  <c r="AO460" s="1"/>
  <c r="BQ460" s="1"/>
  <c r="BO457"/>
  <c r="AO457" s="1"/>
  <c r="BQ457" s="1"/>
  <c r="BO455"/>
  <c r="BO453"/>
  <c r="AO453" s="1"/>
  <c r="BQ453" s="1"/>
  <c r="BO451"/>
  <c r="AO451" s="1"/>
  <c r="BQ451" s="1"/>
  <c r="BO449"/>
  <c r="AO449" s="1"/>
  <c r="BQ449" s="1"/>
  <c r="BO447"/>
  <c r="BO445"/>
  <c r="AO445" s="1"/>
  <c r="BO442"/>
  <c r="AO442" s="1"/>
  <c r="BQ442" s="1"/>
  <c r="BO441"/>
  <c r="AO441" s="1"/>
  <c r="BQ441" s="1"/>
  <c r="BO439"/>
  <c r="AO439" s="1"/>
  <c r="AO462"/>
  <c r="BQ462" s="1"/>
  <c r="BO458"/>
  <c r="AO458" s="1"/>
  <c r="BQ458" s="1"/>
  <c r="BO456"/>
  <c r="AO456" s="1"/>
  <c r="BQ456" s="1"/>
  <c r="BO454"/>
  <c r="AO454" s="1"/>
  <c r="BQ454" s="1"/>
  <c r="BO452"/>
  <c r="AO452" s="1"/>
  <c r="BQ452" s="1"/>
  <c r="BO450"/>
  <c r="BO448"/>
  <c r="AO448" s="1"/>
  <c r="BQ448" s="1"/>
  <c r="BO446"/>
  <c r="AO446" s="1"/>
  <c r="BQ446" s="1"/>
  <c r="BO444"/>
  <c r="AO444" s="1"/>
  <c r="BQ444" s="1"/>
  <c r="BO443"/>
  <c r="AO443" s="1"/>
  <c r="BQ443" s="1"/>
  <c r="BO440"/>
  <c r="AO440" s="1"/>
  <c r="BQ440" s="1"/>
  <c r="BO354"/>
  <c r="AO354" s="1"/>
  <c r="BQ354" s="1"/>
  <c r="BO352"/>
  <c r="AO352" s="1"/>
  <c r="BQ352" s="1"/>
  <c r="BO350"/>
  <c r="BO348"/>
  <c r="AO348" s="1"/>
  <c r="BO346"/>
  <c r="AO346" s="1"/>
  <c r="BQ346" s="1"/>
  <c r="BO344"/>
  <c r="AO344" s="1"/>
  <c r="BQ344" s="1"/>
  <c r="BO342"/>
  <c r="AO342" s="1"/>
  <c r="BQ342" s="1"/>
  <c r="BO340"/>
  <c r="AO340" s="1"/>
  <c r="BQ340" s="1"/>
  <c r="BO338"/>
  <c r="AO338" s="1"/>
  <c r="BO336"/>
  <c r="AO336" s="1"/>
  <c r="BQ336" s="1"/>
  <c r="BO334"/>
  <c r="AO334" s="1"/>
  <c r="BQ334" s="1"/>
  <c r="BO332"/>
  <c r="AO332" s="1"/>
  <c r="BO355"/>
  <c r="AO355" s="1"/>
  <c r="BQ355" s="1"/>
  <c r="BO353"/>
  <c r="AO353" s="1"/>
  <c r="BQ353" s="1"/>
  <c r="BO351"/>
  <c r="BO349"/>
  <c r="AO349" s="1"/>
  <c r="BQ349" s="1"/>
  <c r="BO347"/>
  <c r="BO345"/>
  <c r="AO345" s="1"/>
  <c r="BQ345" s="1"/>
  <c r="BO343"/>
  <c r="AO343" s="1"/>
  <c r="BQ343" s="1"/>
  <c r="BO341"/>
  <c r="AO341" s="1"/>
  <c r="BQ341" s="1"/>
  <c r="BO339"/>
  <c r="AO339" s="1"/>
  <c r="BQ339" s="1"/>
  <c r="BO337"/>
  <c r="AO337" s="1"/>
  <c r="BQ337" s="1"/>
  <c r="BO335"/>
  <c r="BO333"/>
  <c r="AO333" s="1"/>
  <c r="BQ333" s="1"/>
  <c r="BO118"/>
  <c r="J84" i="25" s="1"/>
  <c r="A84" s="1"/>
  <c r="BO141" i="18"/>
  <c r="BO137"/>
  <c r="BO133"/>
  <c r="BO130"/>
  <c r="BO129"/>
  <c r="BO127"/>
  <c r="BO125"/>
  <c r="BO123"/>
  <c r="BO140"/>
  <c r="BO138"/>
  <c r="BO136"/>
  <c r="BO122"/>
  <c r="BO120"/>
  <c r="BO131"/>
  <c r="BO139"/>
  <c r="BO135"/>
  <c r="BO132"/>
  <c r="BO128"/>
  <c r="BO126"/>
  <c r="BO124"/>
  <c r="BO121"/>
  <c r="BO119"/>
  <c r="BO247"/>
  <c r="AO247" s="1"/>
  <c r="BQ247" s="1"/>
  <c r="BO245"/>
  <c r="BO243"/>
  <c r="AO243" s="1"/>
  <c r="BQ243" s="1"/>
  <c r="BO241"/>
  <c r="AO241" s="1"/>
  <c r="BO239"/>
  <c r="AO239" s="1"/>
  <c r="BQ239" s="1"/>
  <c r="BO237"/>
  <c r="AO237" s="1"/>
  <c r="BQ237" s="1"/>
  <c r="BO235"/>
  <c r="AO235" s="1"/>
  <c r="BQ235" s="1"/>
  <c r="BO233"/>
  <c r="AO233" s="1"/>
  <c r="BQ233" s="1"/>
  <c r="BO231"/>
  <c r="AO231" s="1"/>
  <c r="BO229"/>
  <c r="AO229" s="1"/>
  <c r="BQ229" s="1"/>
  <c r="BO227"/>
  <c r="AO227" s="1"/>
  <c r="BQ227" s="1"/>
  <c r="BO225"/>
  <c r="AO225" s="1"/>
  <c r="BO248"/>
  <c r="AO248" s="1"/>
  <c r="BQ248" s="1"/>
  <c r="BO246"/>
  <c r="AO246" s="1"/>
  <c r="BQ246" s="1"/>
  <c r="BO244"/>
  <c r="AO244" s="1"/>
  <c r="BQ244" s="1"/>
  <c r="BO242"/>
  <c r="AO242" s="1"/>
  <c r="BQ242" s="1"/>
  <c r="BO240"/>
  <c r="AO240" s="1"/>
  <c r="BQ240" s="1"/>
  <c r="BO238"/>
  <c r="AO238" s="1"/>
  <c r="BQ238" s="1"/>
  <c r="BO236"/>
  <c r="AO236" s="1"/>
  <c r="BQ236" s="1"/>
  <c r="BO234"/>
  <c r="AO234" s="1"/>
  <c r="BQ234" s="1"/>
  <c r="BO232"/>
  <c r="AO232" s="1"/>
  <c r="BQ232" s="1"/>
  <c r="BO230"/>
  <c r="AO230" s="1"/>
  <c r="BQ230" s="1"/>
  <c r="BO228"/>
  <c r="AO228" s="1"/>
  <c r="BQ228" s="1"/>
  <c r="BO226"/>
  <c r="AO226" s="1"/>
  <c r="BQ226" s="1"/>
  <c r="BO20"/>
  <c r="AO20" s="1"/>
  <c r="BQ20" s="1"/>
  <c r="BO18"/>
  <c r="AO18" s="1"/>
  <c r="BQ18" s="1"/>
  <c r="BO16"/>
  <c r="AO16" s="1"/>
  <c r="BQ16" s="1"/>
  <c r="BO21"/>
  <c r="AO21" s="1"/>
  <c r="BQ21" s="1"/>
  <c r="BO19"/>
  <c r="AO19" s="1"/>
  <c r="BQ19" s="1"/>
  <c r="BO17"/>
  <c r="BO134"/>
  <c r="J100" i="25" s="1"/>
  <c r="A100" s="1"/>
  <c r="CJ120" i="18"/>
  <c r="CK120" s="1"/>
  <c r="CJ131"/>
  <c r="CK131" s="1"/>
  <c r="CJ127"/>
  <c r="CK127" s="1"/>
  <c r="CJ454"/>
  <c r="CK454" s="1"/>
  <c r="CJ450"/>
  <c r="CK450" s="1"/>
  <c r="CJ446"/>
  <c r="CK446" s="1"/>
  <c r="CK348"/>
  <c r="BW677"/>
  <c r="CC560"/>
  <c r="CR560" s="1"/>
  <c r="CW560" s="1"/>
  <c r="CK559"/>
  <c r="CC134"/>
  <c r="CR134" s="1"/>
  <c r="CW134" s="1"/>
  <c r="CJ442"/>
  <c r="CK442" s="1"/>
  <c r="CC140"/>
  <c r="CR140" s="1"/>
  <c r="CW140" s="1"/>
  <c r="CJ122"/>
  <c r="CK122" s="1"/>
  <c r="CJ136"/>
  <c r="CK136" s="1"/>
  <c r="CJ123"/>
  <c r="CK123" s="1"/>
  <c r="CJ138"/>
  <c r="CK138" s="1"/>
  <c r="CH142"/>
  <c r="CC136"/>
  <c r="CR136" s="1"/>
  <c r="CW136" s="1"/>
  <c r="CJ139"/>
  <c r="CK139" s="1"/>
  <c r="CJ135"/>
  <c r="CK135" s="1"/>
  <c r="CJ132"/>
  <c r="CK132" s="1"/>
  <c r="CJ134"/>
  <c r="CK134" s="1"/>
  <c r="CI142"/>
  <c r="CJ443"/>
  <c r="CK443" s="1"/>
  <c r="CC335"/>
  <c r="CR335" s="1"/>
  <c r="CW335" s="1"/>
  <c r="CC141"/>
  <c r="CR141" s="1"/>
  <c r="CW141" s="1"/>
  <c r="CC138"/>
  <c r="CR138" s="1"/>
  <c r="CW138" s="1"/>
  <c r="CC137"/>
  <c r="CR137" s="1"/>
  <c r="CW137" s="1"/>
  <c r="CC133"/>
  <c r="CR133" s="1"/>
  <c r="CW133" s="1"/>
  <c r="CC131"/>
  <c r="CR131" s="1"/>
  <c r="CW131" s="1"/>
  <c r="CC129"/>
  <c r="CR129" s="1"/>
  <c r="CW129" s="1"/>
  <c r="CC127"/>
  <c r="CR127" s="1"/>
  <c r="CW127" s="1"/>
  <c r="CC125"/>
  <c r="CR125" s="1"/>
  <c r="CW125" s="1"/>
  <c r="CC123"/>
  <c r="CR123" s="1"/>
  <c r="CW123" s="1"/>
  <c r="CJ140"/>
  <c r="CK140" s="1"/>
  <c r="CC355"/>
  <c r="CR355" s="1"/>
  <c r="CW355" s="1"/>
  <c r="CC347"/>
  <c r="CR347" s="1"/>
  <c r="CW347" s="1"/>
  <c r="CC345"/>
  <c r="CR345" s="1"/>
  <c r="CW345" s="1"/>
  <c r="CC343"/>
  <c r="CR343" s="1"/>
  <c r="CW343" s="1"/>
  <c r="CC341"/>
  <c r="CR341" s="1"/>
  <c r="CW341" s="1"/>
  <c r="CC339"/>
  <c r="CR339" s="1"/>
  <c r="CW339" s="1"/>
  <c r="CC550"/>
  <c r="CR550" s="1"/>
  <c r="CW550" s="1"/>
  <c r="CC549"/>
  <c r="CR549" s="1"/>
  <c r="CW549" s="1"/>
  <c r="CJ455"/>
  <c r="CK455" s="1"/>
  <c r="CJ353"/>
  <c r="CK353" s="1"/>
  <c r="CJ349"/>
  <c r="CK349" s="1"/>
  <c r="CJ340"/>
  <c r="CK340" s="1"/>
  <c r="CJ338"/>
  <c r="CK338" s="1"/>
  <c r="CC558"/>
  <c r="CR558" s="1"/>
  <c r="CW558" s="1"/>
  <c r="CC556"/>
  <c r="CR556" s="1"/>
  <c r="CW556" s="1"/>
  <c r="CC554"/>
  <c r="CR554" s="1"/>
  <c r="CW554" s="1"/>
  <c r="CC552"/>
  <c r="CR552" s="1"/>
  <c r="CW552" s="1"/>
  <c r="CJ451"/>
  <c r="CK451" s="1"/>
  <c r="CJ447"/>
  <c r="CK447" s="1"/>
  <c r="CJ462"/>
  <c r="CK462" s="1"/>
  <c r="BY463"/>
  <c r="CC337"/>
  <c r="CR337" s="1"/>
  <c r="CW337" s="1"/>
  <c r="CC460"/>
  <c r="CR460" s="1"/>
  <c r="CW460" s="1"/>
  <c r="CJ458"/>
  <c r="CK458" s="1"/>
  <c r="CJ456"/>
  <c r="CK456" s="1"/>
  <c r="CH356"/>
  <c r="CK461"/>
  <c r="CK457"/>
  <c r="CK452"/>
  <c r="CH570"/>
  <c r="CK553"/>
  <c r="CC548"/>
  <c r="CR548" s="1"/>
  <c r="CW548" s="1"/>
  <c r="CK441"/>
  <c r="CA463"/>
  <c r="BW463"/>
  <c r="CJ333"/>
  <c r="CK333" s="1"/>
  <c r="CC334"/>
  <c r="CR334" s="1"/>
  <c r="CW334" s="1"/>
  <c r="CC120"/>
  <c r="CR120" s="1"/>
  <c r="CW120" s="1"/>
  <c r="BY142"/>
  <c r="BW570"/>
  <c r="CC458"/>
  <c r="CR458" s="1"/>
  <c r="CW458" s="1"/>
  <c r="CC444"/>
  <c r="CR444" s="1"/>
  <c r="CW444" s="1"/>
  <c r="CJ336"/>
  <c r="CK336" s="1"/>
  <c r="CJ248"/>
  <c r="CK248" s="1"/>
  <c r="CJ230"/>
  <c r="CK230" s="1"/>
  <c r="CJ445"/>
  <c r="CK445" s="1"/>
  <c r="CA677"/>
  <c r="BY570"/>
  <c r="BU570"/>
  <c r="CJ548"/>
  <c r="CK548" s="1"/>
  <c r="CJ121"/>
  <c r="CK121" s="1"/>
  <c r="CJ655"/>
  <c r="CK655" s="1"/>
  <c r="CK549"/>
  <c r="CJ547"/>
  <c r="CK547" s="1"/>
  <c r="CH677"/>
  <c r="CC336"/>
  <c r="CR336" s="1"/>
  <c r="CW336" s="1"/>
  <c r="CA249"/>
  <c r="CC248"/>
  <c r="CR248" s="1"/>
  <c r="CW248" s="1"/>
  <c r="CC247"/>
  <c r="CR247" s="1"/>
  <c r="CW247" s="1"/>
  <c r="CC245"/>
  <c r="CR245" s="1"/>
  <c r="CW245" s="1"/>
  <c r="CC124"/>
  <c r="CR124" s="1"/>
  <c r="CW124" s="1"/>
  <c r="CC226"/>
  <c r="CR226" s="1"/>
  <c r="CW226" s="1"/>
  <c r="BU677"/>
  <c r="BZ142"/>
  <c r="BV142"/>
  <c r="CK334"/>
  <c r="BW249"/>
  <c r="BU356"/>
  <c r="CJ119"/>
  <c r="CC121"/>
  <c r="CR121" s="1"/>
  <c r="CW121" s="1"/>
  <c r="CJ225"/>
  <c r="CK225" s="1"/>
  <c r="BW356"/>
  <c r="CC132"/>
  <c r="CR132" s="1"/>
  <c r="CW132" s="1"/>
  <c r="CC128"/>
  <c r="CR128" s="1"/>
  <c r="CW128" s="1"/>
  <c r="CC130"/>
  <c r="CR130" s="1"/>
  <c r="CW130" s="1"/>
  <c r="CC655"/>
  <c r="CR655" s="1"/>
  <c r="CW655" s="1"/>
  <c r="CC333"/>
  <c r="CR333" s="1"/>
  <c r="CW333" s="1"/>
  <c r="CJ439"/>
  <c r="CK439" s="1"/>
  <c r="BU463"/>
  <c r="CC246"/>
  <c r="CR246" s="1"/>
  <c r="CW246" s="1"/>
  <c r="CC244"/>
  <c r="CR244" s="1"/>
  <c r="CW244" s="1"/>
  <c r="CC243"/>
  <c r="CR243" s="1"/>
  <c r="CW243" s="1"/>
  <c r="CC242"/>
  <c r="CR242" s="1"/>
  <c r="CW242" s="1"/>
  <c r="CC241"/>
  <c r="CR241" s="1"/>
  <c r="CW241" s="1"/>
  <c r="CC240"/>
  <c r="CR240" s="1"/>
  <c r="CW240" s="1"/>
  <c r="CC239"/>
  <c r="CR239" s="1"/>
  <c r="CW239" s="1"/>
  <c r="CC238"/>
  <c r="CR238" s="1"/>
  <c r="CW238" s="1"/>
  <c r="CC237"/>
  <c r="CR237" s="1"/>
  <c r="CW237" s="1"/>
  <c r="CC236"/>
  <c r="CR236" s="1"/>
  <c r="CW236" s="1"/>
  <c r="CC235"/>
  <c r="CR235" s="1"/>
  <c r="CW235" s="1"/>
  <c r="CC234"/>
  <c r="CR234" s="1"/>
  <c r="CW234" s="1"/>
  <c r="CC233"/>
  <c r="CR233" s="1"/>
  <c r="CW233" s="1"/>
  <c r="CC232"/>
  <c r="CR232" s="1"/>
  <c r="CW232" s="1"/>
  <c r="CC231"/>
  <c r="CR231" s="1"/>
  <c r="CW231" s="1"/>
  <c r="CC230"/>
  <c r="CR230" s="1"/>
  <c r="CW230" s="1"/>
  <c r="BU142"/>
  <c r="CC126"/>
  <c r="CR126" s="1"/>
  <c r="CW126" s="1"/>
  <c r="CC654"/>
  <c r="CR654" s="1"/>
  <c r="CW654" s="1"/>
  <c r="BX142"/>
  <c r="CC440"/>
  <c r="CR440" s="1"/>
  <c r="CW440" s="1"/>
  <c r="CH463"/>
  <c r="BY356"/>
  <c r="CB142"/>
  <c r="CB677"/>
  <c r="BX677"/>
  <c r="CI677"/>
  <c r="AO667"/>
  <c r="BQ667" s="1"/>
  <c r="AO676"/>
  <c r="BQ676" s="1"/>
  <c r="BZ677"/>
  <c r="BV677"/>
  <c r="AO675"/>
  <c r="BQ675" s="1"/>
  <c r="AO668"/>
  <c r="BQ668" s="1"/>
  <c r="AO660"/>
  <c r="BQ660" s="1"/>
  <c r="BN677"/>
  <c r="CC653"/>
  <c r="CR653" s="1"/>
  <c r="BS677"/>
  <c r="BT677"/>
  <c r="CC445"/>
  <c r="CR445" s="1"/>
  <c r="CW445" s="1"/>
  <c r="CJ227"/>
  <c r="CK227" s="1"/>
  <c r="CH249"/>
  <c r="BY249"/>
  <c r="BU249"/>
  <c r="CK229"/>
  <c r="CC547"/>
  <c r="CR547" s="1"/>
  <c r="CW547" s="1"/>
  <c r="CK440"/>
  <c r="BZ463"/>
  <c r="BV463"/>
  <c r="CB570"/>
  <c r="BX570"/>
  <c r="CI570"/>
  <c r="CB463"/>
  <c r="BX463"/>
  <c r="CI463"/>
  <c r="BZ356"/>
  <c r="BV356"/>
  <c r="BZ249"/>
  <c r="BV249"/>
  <c r="CK246"/>
  <c r="CK238"/>
  <c r="CK234"/>
  <c r="CK231"/>
  <c r="CK119"/>
  <c r="BS119"/>
  <c r="BZ570"/>
  <c r="BV570"/>
  <c r="CB356"/>
  <c r="BX356"/>
  <c r="CI356"/>
  <c r="CB249"/>
  <c r="BX249"/>
  <c r="CI249"/>
  <c r="CK245"/>
  <c r="CK241"/>
  <c r="CK237"/>
  <c r="CK233"/>
  <c r="AO550"/>
  <c r="BQ550" s="1"/>
  <c r="AO455"/>
  <c r="AO447"/>
  <c r="BQ447" s="1"/>
  <c r="AO567"/>
  <c r="BQ567" s="1"/>
  <c r="AO551"/>
  <c r="BQ551" s="1"/>
  <c r="AO347"/>
  <c r="BQ347" s="1"/>
  <c r="AO245"/>
  <c r="BQ245" s="1"/>
  <c r="AO450"/>
  <c r="BQ450" s="1"/>
  <c r="AO351"/>
  <c r="BQ351" s="1"/>
  <c r="BO556"/>
  <c r="AO556" s="1"/>
  <c r="BQ556" s="1"/>
  <c r="AO350"/>
  <c r="BQ350" s="1"/>
  <c r="AO335"/>
  <c r="BQ335" s="1"/>
  <c r="BN570"/>
  <c r="CC546"/>
  <c r="CR546" s="1"/>
  <c r="BS570"/>
  <c r="BT570"/>
  <c r="BN463"/>
  <c r="CC439"/>
  <c r="CR439" s="1"/>
  <c r="BS463"/>
  <c r="BT463"/>
  <c r="CC332"/>
  <c r="CR332" s="1"/>
  <c r="BS356"/>
  <c r="BT356"/>
  <c r="BN356"/>
  <c r="BN249"/>
  <c r="CC225"/>
  <c r="CR225" s="1"/>
  <c r="BS249"/>
  <c r="BT249"/>
  <c r="BT142"/>
  <c r="BN142"/>
  <c r="CC118"/>
  <c r="CR118" s="1"/>
  <c r="BO30"/>
  <c r="AO30" s="1"/>
  <c r="BQ30" s="1"/>
  <c r="BO27"/>
  <c r="BO28"/>
  <c r="AO28" s="1"/>
  <c r="BQ28" s="1"/>
  <c r="BO29"/>
  <c r="AO29" s="1"/>
  <c r="BQ29" s="1"/>
  <c r="BO26"/>
  <c r="AO26" s="1"/>
  <c r="BQ26" s="1"/>
  <c r="BO11"/>
  <c r="AO11" s="1"/>
  <c r="BO33"/>
  <c r="AO33" s="1"/>
  <c r="BQ33" s="1"/>
  <c r="BO13"/>
  <c r="AO13" s="1"/>
  <c r="BQ13" s="1"/>
  <c r="BO34"/>
  <c r="AO34" s="1"/>
  <c r="BQ34" s="1"/>
  <c r="BO32"/>
  <c r="AO32" s="1"/>
  <c r="BQ32" s="1"/>
  <c r="BO15"/>
  <c r="AO15" s="1"/>
  <c r="BQ15" s="1"/>
  <c r="BO31"/>
  <c r="AO31" s="1"/>
  <c r="BQ31" s="1"/>
  <c r="BO24"/>
  <c r="AO24" s="1"/>
  <c r="BQ24" s="1"/>
  <c r="BO12"/>
  <c r="AO12" s="1"/>
  <c r="BQ12" s="1"/>
  <c r="BO23"/>
  <c r="AO23" s="1"/>
  <c r="BQ23" s="1"/>
  <c r="BO25"/>
  <c r="AO25" s="1"/>
  <c r="BQ25" s="1"/>
  <c r="BO22"/>
  <c r="AO22" s="1"/>
  <c r="BQ22" s="1"/>
  <c r="BO14"/>
  <c r="AO14" s="1"/>
  <c r="BQ14" s="1"/>
  <c r="BN35"/>
  <c r="AM106"/>
  <c r="AL106"/>
  <c r="AK106"/>
  <c r="AJ106"/>
  <c r="AI106"/>
  <c r="AH106"/>
  <c r="AG106"/>
  <c r="AF106"/>
  <c r="AE106"/>
  <c r="AD106"/>
  <c r="AM105"/>
  <c r="AL105"/>
  <c r="AK105"/>
  <c r="AJ105"/>
  <c r="AI105"/>
  <c r="AH105"/>
  <c r="AG105"/>
  <c r="AF105"/>
  <c r="AE105"/>
  <c r="AD105"/>
  <c r="AM104"/>
  <c r="AL104"/>
  <c r="AK104"/>
  <c r="AJ104"/>
  <c r="AI104"/>
  <c r="AH104"/>
  <c r="AG104"/>
  <c r="AF104"/>
  <c r="AE104"/>
  <c r="AD104"/>
  <c r="AM103"/>
  <c r="CB34" s="1"/>
  <c r="G70" i="25" s="1"/>
  <c r="AL103" i="18"/>
  <c r="CA34" s="1"/>
  <c r="F70" i="25" s="1"/>
  <c r="AK103" i="18"/>
  <c r="BZ34" s="1"/>
  <c r="J70" i="2" s="1"/>
  <c r="AJ103" i="18"/>
  <c r="BY34" s="1"/>
  <c r="I70" i="2" s="1"/>
  <c r="AI103" i="18"/>
  <c r="BX34" s="1"/>
  <c r="H70" i="2" s="1"/>
  <c r="AH103" i="18"/>
  <c r="BW34" s="1"/>
  <c r="AG103"/>
  <c r="BV34" s="1"/>
  <c r="AF103"/>
  <c r="BU34" s="1"/>
  <c r="E70" i="2" s="1"/>
  <c r="AE103" i="18"/>
  <c r="BT34" s="1"/>
  <c r="AD103"/>
  <c r="CH34" s="1"/>
  <c r="AM102"/>
  <c r="AL102"/>
  <c r="AK102"/>
  <c r="AJ102"/>
  <c r="AI102"/>
  <c r="AH102"/>
  <c r="AG102"/>
  <c r="AF102"/>
  <c r="AE102"/>
  <c r="AD102"/>
  <c r="AM101"/>
  <c r="AL101"/>
  <c r="AK101"/>
  <c r="AJ101"/>
  <c r="AI101"/>
  <c r="AH101"/>
  <c r="AG101"/>
  <c r="AF101"/>
  <c r="AE101"/>
  <c r="AD101"/>
  <c r="AM100"/>
  <c r="AL100"/>
  <c r="AK100"/>
  <c r="AJ100"/>
  <c r="AI100"/>
  <c r="AH100"/>
  <c r="AG100"/>
  <c r="AF100"/>
  <c r="AE100"/>
  <c r="AD100"/>
  <c r="AM99"/>
  <c r="CB33" s="1"/>
  <c r="G69" i="25" s="1"/>
  <c r="AL99" i="18"/>
  <c r="AK99"/>
  <c r="AJ99"/>
  <c r="BY33" s="1"/>
  <c r="I69" i="2" s="1"/>
  <c r="AI99" i="18"/>
  <c r="BX33" s="1"/>
  <c r="H69" i="2" s="1"/>
  <c r="AH99" i="18"/>
  <c r="BW33" s="1"/>
  <c r="AG99"/>
  <c r="BV33" s="1"/>
  <c r="AF99"/>
  <c r="BU33" s="1"/>
  <c r="E69" i="2" s="1"/>
  <c r="AE99" i="18"/>
  <c r="BT33" s="1"/>
  <c r="AD99"/>
  <c r="AM98"/>
  <c r="AL98"/>
  <c r="AK98"/>
  <c r="AJ98"/>
  <c r="AI98"/>
  <c r="AH98"/>
  <c r="AG98"/>
  <c r="AF98"/>
  <c r="AE98"/>
  <c r="AD98"/>
  <c r="AM97"/>
  <c r="AL97"/>
  <c r="AK97"/>
  <c r="AJ97"/>
  <c r="AI97"/>
  <c r="AH97"/>
  <c r="AG97"/>
  <c r="AF97"/>
  <c r="AE97"/>
  <c r="AD97"/>
  <c r="AM96"/>
  <c r="AL96"/>
  <c r="AK96"/>
  <c r="AJ96"/>
  <c r="AI96"/>
  <c r="AH96"/>
  <c r="AG96"/>
  <c r="AF96"/>
  <c r="AE96"/>
  <c r="AD96"/>
  <c r="AM95"/>
  <c r="CB32" s="1"/>
  <c r="G68" i="25" s="1"/>
  <c r="AL95" i="18"/>
  <c r="CA32" s="1"/>
  <c r="F68" i="25" s="1"/>
  <c r="AK95" i="18"/>
  <c r="BZ32" s="1"/>
  <c r="J68" i="2" s="1"/>
  <c r="AJ95" i="18"/>
  <c r="BY32" s="1"/>
  <c r="I68" i="2" s="1"/>
  <c r="AI95" i="18"/>
  <c r="BX32" s="1"/>
  <c r="H68" i="2" s="1"/>
  <c r="AH95" i="18"/>
  <c r="BW32" s="1"/>
  <c r="AG95"/>
  <c r="BV32" s="1"/>
  <c r="AF95"/>
  <c r="BU32" s="1"/>
  <c r="E68" i="2" s="1"/>
  <c r="AE95" i="18"/>
  <c r="BT32" s="1"/>
  <c r="AD95"/>
  <c r="AM94"/>
  <c r="AL94"/>
  <c r="AK94"/>
  <c r="AJ94"/>
  <c r="AI94"/>
  <c r="AH94"/>
  <c r="AG94"/>
  <c r="AF94"/>
  <c r="AE94"/>
  <c r="AD94"/>
  <c r="AM93"/>
  <c r="AL93"/>
  <c r="AK93"/>
  <c r="AJ93"/>
  <c r="AI93"/>
  <c r="AH93"/>
  <c r="AG93"/>
  <c r="AF93"/>
  <c r="AE93"/>
  <c r="AD93"/>
  <c r="AM92"/>
  <c r="AL92"/>
  <c r="AK92"/>
  <c r="AJ92"/>
  <c r="AI92"/>
  <c r="AH92"/>
  <c r="AG92"/>
  <c r="AF92"/>
  <c r="AE92"/>
  <c r="AD92"/>
  <c r="AM91"/>
  <c r="CB31" s="1"/>
  <c r="G67" i="25" s="1"/>
  <c r="AL91" i="18"/>
  <c r="CA31" s="1"/>
  <c r="F67" i="25" s="1"/>
  <c r="AK91" i="18"/>
  <c r="AJ91"/>
  <c r="AI91"/>
  <c r="BX31" s="1"/>
  <c r="H67" i="2" s="1"/>
  <c r="AH91" i="18"/>
  <c r="BW31" s="1"/>
  <c r="AG91"/>
  <c r="BV31" s="1"/>
  <c r="AF91"/>
  <c r="BU31" s="1"/>
  <c r="E67" i="2" s="1"/>
  <c r="AE91" i="18"/>
  <c r="BT31" s="1"/>
  <c r="AD91"/>
  <c r="AM90"/>
  <c r="AL90"/>
  <c r="AK90"/>
  <c r="AJ90"/>
  <c r="AI90"/>
  <c r="AH90"/>
  <c r="AG90"/>
  <c r="AF90"/>
  <c r="AE90"/>
  <c r="AD90"/>
  <c r="AM89"/>
  <c r="AL89"/>
  <c r="AK89"/>
  <c r="AJ89"/>
  <c r="AI89"/>
  <c r="AH89"/>
  <c r="AG89"/>
  <c r="AF89"/>
  <c r="AE89"/>
  <c r="AD89"/>
  <c r="AM88"/>
  <c r="AL88"/>
  <c r="AK88"/>
  <c r="AJ88"/>
  <c r="AI88"/>
  <c r="AH88"/>
  <c r="AG88"/>
  <c r="AF88"/>
  <c r="AE88"/>
  <c r="AD88"/>
  <c r="AM87"/>
  <c r="AL87"/>
  <c r="CA30" s="1"/>
  <c r="F66" i="25" s="1"/>
  <c r="AK87" i="18"/>
  <c r="BZ30" s="1"/>
  <c r="J66" i="2" s="1"/>
  <c r="AJ87" i="18"/>
  <c r="BY30" s="1"/>
  <c r="I66" i="2" s="1"/>
  <c r="AI87" i="18"/>
  <c r="BX30" s="1"/>
  <c r="H66" i="2" s="1"/>
  <c r="AH87" i="18"/>
  <c r="BW30" s="1"/>
  <c r="AG87"/>
  <c r="BV30" s="1"/>
  <c r="AF87"/>
  <c r="BU30" s="1"/>
  <c r="E66" i="2" s="1"/>
  <c r="AE87" i="18"/>
  <c r="BT30" s="1"/>
  <c r="AD87"/>
  <c r="CH30" s="1"/>
  <c r="AM86"/>
  <c r="AL86"/>
  <c r="AK86"/>
  <c r="AJ86"/>
  <c r="AI86"/>
  <c r="AH86"/>
  <c r="AG86"/>
  <c r="AF86"/>
  <c r="AE86"/>
  <c r="AD86"/>
  <c r="AM85"/>
  <c r="AL85"/>
  <c r="AK85"/>
  <c r="AJ85"/>
  <c r="AI85"/>
  <c r="AH85"/>
  <c r="AG85"/>
  <c r="AF85"/>
  <c r="AE85"/>
  <c r="AD85"/>
  <c r="AM84"/>
  <c r="AL84"/>
  <c r="AK84"/>
  <c r="AJ84"/>
  <c r="AI84"/>
  <c r="AH84"/>
  <c r="AG84"/>
  <c r="AF84"/>
  <c r="AE84"/>
  <c r="AD84"/>
  <c r="AM83"/>
  <c r="CB29" s="1"/>
  <c r="G65" i="25" s="1"/>
  <c r="AL83" i="18"/>
  <c r="CA29" s="1"/>
  <c r="F65" i="25" s="1"/>
  <c r="AK83" i="18"/>
  <c r="BZ29" s="1"/>
  <c r="J65" i="2" s="1"/>
  <c r="AJ83" i="18"/>
  <c r="BY29" s="1"/>
  <c r="I65" i="2" s="1"/>
  <c r="AI83" i="18"/>
  <c r="BX29" s="1"/>
  <c r="H65" i="2" s="1"/>
  <c r="AH83" i="18"/>
  <c r="BW29" s="1"/>
  <c r="AG83"/>
  <c r="BV29" s="1"/>
  <c r="AF83"/>
  <c r="BU29" s="1"/>
  <c r="E65" i="2" s="1"/>
  <c r="AE83" i="18"/>
  <c r="BT29" s="1"/>
  <c r="AD83"/>
  <c r="AM82"/>
  <c r="AL82"/>
  <c r="AK82"/>
  <c r="AJ82"/>
  <c r="AI82"/>
  <c r="AH82"/>
  <c r="AG82"/>
  <c r="AF82"/>
  <c r="AE82"/>
  <c r="AD82"/>
  <c r="AM81"/>
  <c r="AL81"/>
  <c r="AK81"/>
  <c r="AJ81"/>
  <c r="AI81"/>
  <c r="AH81"/>
  <c r="AG81"/>
  <c r="AF81"/>
  <c r="AE81"/>
  <c r="AD81"/>
  <c r="AM80"/>
  <c r="AL80"/>
  <c r="AK80"/>
  <c r="AJ80"/>
  <c r="AI80"/>
  <c r="AH80"/>
  <c r="AG80"/>
  <c r="AF80"/>
  <c r="AE80"/>
  <c r="AD80"/>
  <c r="AM79"/>
  <c r="CB28" s="1"/>
  <c r="G64" i="25" s="1"/>
  <c r="AL79" i="18"/>
  <c r="CA28" s="1"/>
  <c r="F64" i="25" s="1"/>
  <c r="AK79" i="18"/>
  <c r="BZ28" s="1"/>
  <c r="J64" i="2" s="1"/>
  <c r="AJ79" i="18"/>
  <c r="BY28" s="1"/>
  <c r="I64" i="2" s="1"/>
  <c r="AI79" i="18"/>
  <c r="BX28" s="1"/>
  <c r="H64" i="2" s="1"/>
  <c r="AH79" i="18"/>
  <c r="BW28" s="1"/>
  <c r="AG79"/>
  <c r="BV28" s="1"/>
  <c r="AF79"/>
  <c r="AE79"/>
  <c r="BT28" s="1"/>
  <c r="AD79"/>
  <c r="CH28" s="1"/>
  <c r="AM78"/>
  <c r="AL78"/>
  <c r="AK78"/>
  <c r="AJ78"/>
  <c r="AI78"/>
  <c r="AH78"/>
  <c r="AG78"/>
  <c r="AF78"/>
  <c r="AE78"/>
  <c r="AD78"/>
  <c r="AM77"/>
  <c r="AL77"/>
  <c r="AK77"/>
  <c r="AJ77"/>
  <c r="AI77"/>
  <c r="AH77"/>
  <c r="AG77"/>
  <c r="AF77"/>
  <c r="AE77"/>
  <c r="AD77"/>
  <c r="AM76"/>
  <c r="AL76"/>
  <c r="AK76"/>
  <c r="AJ76"/>
  <c r="AI76"/>
  <c r="AH76"/>
  <c r="AG76"/>
  <c r="AF76"/>
  <c r="AE76"/>
  <c r="AD76"/>
  <c r="AM75"/>
  <c r="CB27" s="1"/>
  <c r="G63" i="25" s="1"/>
  <c r="AL75" i="18"/>
  <c r="CA27" s="1"/>
  <c r="F63" i="25" s="1"/>
  <c r="AK75" i="18"/>
  <c r="BZ27" s="1"/>
  <c r="J63" i="2" s="1"/>
  <c r="AJ75" i="18"/>
  <c r="BY27" s="1"/>
  <c r="I63" i="2" s="1"/>
  <c r="AI75" i="18"/>
  <c r="BX27" s="1"/>
  <c r="H63" i="2" s="1"/>
  <c r="AH75" i="18"/>
  <c r="BW27" s="1"/>
  <c r="AG75"/>
  <c r="BV27" s="1"/>
  <c r="AF75"/>
  <c r="BU27" s="1"/>
  <c r="E63" i="2" s="1"/>
  <c r="AE75" i="18"/>
  <c r="BT27" s="1"/>
  <c r="AD75"/>
  <c r="AM74"/>
  <c r="AL74"/>
  <c r="AK74"/>
  <c r="AJ74"/>
  <c r="AI74"/>
  <c r="AH74"/>
  <c r="AG74"/>
  <c r="AF74"/>
  <c r="AE74"/>
  <c r="AD74"/>
  <c r="AM73"/>
  <c r="AL73"/>
  <c r="AK73"/>
  <c r="AJ73"/>
  <c r="AI73"/>
  <c r="AH73"/>
  <c r="AG73"/>
  <c r="AF73"/>
  <c r="AE73"/>
  <c r="AD73"/>
  <c r="AM72"/>
  <c r="AL72"/>
  <c r="AK72"/>
  <c r="AJ72"/>
  <c r="AI72"/>
  <c r="AH72"/>
  <c r="AG72"/>
  <c r="AF72"/>
  <c r="AE72"/>
  <c r="AD72"/>
  <c r="AM71"/>
  <c r="CB26" s="1"/>
  <c r="G62" i="25" s="1"/>
  <c r="AL71" i="18"/>
  <c r="CA26" s="1"/>
  <c r="F62" i="25" s="1"/>
  <c r="AK71" i="18"/>
  <c r="BZ26" s="1"/>
  <c r="J62" i="2" s="1"/>
  <c r="AJ71" i="18"/>
  <c r="BY26" s="1"/>
  <c r="I62" i="2" s="1"/>
  <c r="AI71" i="18"/>
  <c r="BX26" s="1"/>
  <c r="H62" i="2" s="1"/>
  <c r="AH71" i="18"/>
  <c r="BW26" s="1"/>
  <c r="AG71"/>
  <c r="BV26" s="1"/>
  <c r="AF71"/>
  <c r="BU26" s="1"/>
  <c r="E62" i="2" s="1"/>
  <c r="AE71" i="18"/>
  <c r="BT26" s="1"/>
  <c r="AD71"/>
  <c r="CH26" s="1"/>
  <c r="AM70"/>
  <c r="AL70"/>
  <c r="AK70"/>
  <c r="AJ70"/>
  <c r="AI70"/>
  <c r="AH70"/>
  <c r="AG70"/>
  <c r="AF70"/>
  <c r="AE70"/>
  <c r="AD70"/>
  <c r="AM69"/>
  <c r="AL69"/>
  <c r="AK69"/>
  <c r="AJ69"/>
  <c r="AI69"/>
  <c r="AH69"/>
  <c r="AG69"/>
  <c r="AF69"/>
  <c r="AE69"/>
  <c r="AD69"/>
  <c r="AM68"/>
  <c r="AL68"/>
  <c r="AK68"/>
  <c r="AJ68"/>
  <c r="AI68"/>
  <c r="AH68"/>
  <c r="AG68"/>
  <c r="AF68"/>
  <c r="AE68"/>
  <c r="AD68"/>
  <c r="AM67"/>
  <c r="CB25" s="1"/>
  <c r="G61" i="25" s="1"/>
  <c r="AL67" i="18"/>
  <c r="CA25" s="1"/>
  <c r="F61" i="25" s="1"/>
  <c r="AK67" i="18"/>
  <c r="BZ25" s="1"/>
  <c r="J61" i="2" s="1"/>
  <c r="AJ67" i="18"/>
  <c r="BY25" s="1"/>
  <c r="I61" i="2" s="1"/>
  <c r="AI67" i="18"/>
  <c r="BX25" s="1"/>
  <c r="H61" i="2" s="1"/>
  <c r="AH67" i="18"/>
  <c r="BW25" s="1"/>
  <c r="AG67"/>
  <c r="BV25" s="1"/>
  <c r="AF67"/>
  <c r="BU25" s="1"/>
  <c r="E61" i="2" s="1"/>
  <c r="AE67" i="18"/>
  <c r="BT25" s="1"/>
  <c r="AD67"/>
  <c r="AM66"/>
  <c r="AL66"/>
  <c r="AK66"/>
  <c r="AJ66"/>
  <c r="AI66"/>
  <c r="AH66"/>
  <c r="AG66"/>
  <c r="AF66"/>
  <c r="AE66"/>
  <c r="AD66"/>
  <c r="AM65"/>
  <c r="AL65"/>
  <c r="AK65"/>
  <c r="AJ65"/>
  <c r="AI65"/>
  <c r="AH65"/>
  <c r="AG65"/>
  <c r="AF65"/>
  <c r="AE65"/>
  <c r="AD65"/>
  <c r="AM64"/>
  <c r="AL64"/>
  <c r="AK64"/>
  <c r="AJ64"/>
  <c r="AI64"/>
  <c r="AH64"/>
  <c r="AG64"/>
  <c r="AF64"/>
  <c r="AE64"/>
  <c r="AD64"/>
  <c r="AM63"/>
  <c r="CB24" s="1"/>
  <c r="G60" i="25" s="1"/>
  <c r="AL63" i="18"/>
  <c r="CA24" s="1"/>
  <c r="F60" i="25" s="1"/>
  <c r="AK63" i="18"/>
  <c r="BZ24" s="1"/>
  <c r="J60" i="2" s="1"/>
  <c r="AJ63" i="18"/>
  <c r="BY24" s="1"/>
  <c r="I60" i="2" s="1"/>
  <c r="AI63" i="18"/>
  <c r="BX24" s="1"/>
  <c r="H60" i="2" s="1"/>
  <c r="AH63" i="18"/>
  <c r="BW24" s="1"/>
  <c r="AG63"/>
  <c r="BV24" s="1"/>
  <c r="AF63"/>
  <c r="BU24" s="1"/>
  <c r="E60" i="2" s="1"/>
  <c r="AE63" i="18"/>
  <c r="BT24" s="1"/>
  <c r="AD63"/>
  <c r="CH24" s="1"/>
  <c r="AM62"/>
  <c r="AL62"/>
  <c r="AK62"/>
  <c r="AJ62"/>
  <c r="AI62"/>
  <c r="AH62"/>
  <c r="AG62"/>
  <c r="AF62"/>
  <c r="AE62"/>
  <c r="AD62"/>
  <c r="AM61"/>
  <c r="AL61"/>
  <c r="AK61"/>
  <c r="AJ61"/>
  <c r="AI61"/>
  <c r="AH61"/>
  <c r="AG61"/>
  <c r="AF61"/>
  <c r="AE61"/>
  <c r="AD61"/>
  <c r="AM60"/>
  <c r="AL60"/>
  <c r="AK60"/>
  <c r="AJ60"/>
  <c r="AI60"/>
  <c r="AH60"/>
  <c r="AG60"/>
  <c r="AF60"/>
  <c r="AE60"/>
  <c r="AD60"/>
  <c r="AM59"/>
  <c r="CB23" s="1"/>
  <c r="G59" i="25" s="1"/>
  <c r="AL59" i="18"/>
  <c r="CA23" s="1"/>
  <c r="F59" i="25" s="1"/>
  <c r="AK59" i="18"/>
  <c r="BZ23" s="1"/>
  <c r="J59" i="2" s="1"/>
  <c r="AJ59" i="18"/>
  <c r="AI59"/>
  <c r="AH59"/>
  <c r="BW23" s="1"/>
  <c r="AG59"/>
  <c r="BV23" s="1"/>
  <c r="AF59"/>
  <c r="BU23" s="1"/>
  <c r="E59" i="2" s="1"/>
  <c r="AE59" i="18"/>
  <c r="BT23" s="1"/>
  <c r="AD59"/>
  <c r="AM58"/>
  <c r="AL58"/>
  <c r="AK58"/>
  <c r="AJ58"/>
  <c r="AI58"/>
  <c r="AH58"/>
  <c r="AG58"/>
  <c r="AF58"/>
  <c r="AE58"/>
  <c r="AD58"/>
  <c r="AM57"/>
  <c r="AL57"/>
  <c r="AK57"/>
  <c r="AJ57"/>
  <c r="AI57"/>
  <c r="AH57"/>
  <c r="AG57"/>
  <c r="AF57"/>
  <c r="AE57"/>
  <c r="AD57"/>
  <c r="AM56"/>
  <c r="AL56"/>
  <c r="AK56"/>
  <c r="AJ56"/>
  <c r="AI56"/>
  <c r="AH56"/>
  <c r="AG56"/>
  <c r="AF56"/>
  <c r="AE56"/>
  <c r="AD56"/>
  <c r="AM55"/>
  <c r="CB22" s="1"/>
  <c r="G58" i="25" s="1"/>
  <c r="AL55" i="18"/>
  <c r="CA22" s="1"/>
  <c r="F58" i="25" s="1"/>
  <c r="AK55" i="18"/>
  <c r="AJ55"/>
  <c r="BY22" s="1"/>
  <c r="I58" i="2" s="1"/>
  <c r="AI55" i="18"/>
  <c r="BX22" s="1"/>
  <c r="H58" i="2" s="1"/>
  <c r="AH55" i="18"/>
  <c r="BW22" s="1"/>
  <c r="AG55"/>
  <c r="BV22" s="1"/>
  <c r="AF55"/>
  <c r="BU22" s="1"/>
  <c r="E58" i="2" s="1"/>
  <c r="AE55" i="18"/>
  <c r="BT22" s="1"/>
  <c r="AD55"/>
  <c r="CH22" s="1"/>
  <c r="AM54"/>
  <c r="AL54"/>
  <c r="AK54"/>
  <c r="AJ54"/>
  <c r="AI54"/>
  <c r="AH54"/>
  <c r="AG54"/>
  <c r="AF54"/>
  <c r="AE54"/>
  <c r="AD54"/>
  <c r="AM53"/>
  <c r="AL53"/>
  <c r="AK53"/>
  <c r="AJ53"/>
  <c r="AI53"/>
  <c r="AH53"/>
  <c r="AG53"/>
  <c r="AF53"/>
  <c r="AE53"/>
  <c r="AD53"/>
  <c r="AM52"/>
  <c r="AL52"/>
  <c r="AK52"/>
  <c r="AJ52"/>
  <c r="AI52"/>
  <c r="AH52"/>
  <c r="AG52"/>
  <c r="AF52"/>
  <c r="AE52"/>
  <c r="AD52"/>
  <c r="AM51"/>
  <c r="CB21" s="1"/>
  <c r="G57" i="25" s="1"/>
  <c r="AL51" i="18"/>
  <c r="CA21" s="1"/>
  <c r="F57" i="25" s="1"/>
  <c r="AK51" i="18"/>
  <c r="BZ21" s="1"/>
  <c r="J57" i="2" s="1"/>
  <c r="AJ51" i="18"/>
  <c r="BY21" s="1"/>
  <c r="I57" i="2" s="1"/>
  <c r="AI51" i="18"/>
  <c r="BX21" s="1"/>
  <c r="H57" i="2" s="1"/>
  <c r="AH51" i="18"/>
  <c r="AG51"/>
  <c r="AF51"/>
  <c r="BU21" s="1"/>
  <c r="E57" i="2" s="1"/>
  <c r="AE51" i="18"/>
  <c r="BT21" s="1"/>
  <c r="AD51"/>
  <c r="AM50"/>
  <c r="AL50"/>
  <c r="AK50"/>
  <c r="AJ50"/>
  <c r="AI50"/>
  <c r="AH50"/>
  <c r="AG50"/>
  <c r="AF50"/>
  <c r="AE50"/>
  <c r="AD50"/>
  <c r="AM49"/>
  <c r="AL49"/>
  <c r="AK49"/>
  <c r="AJ49"/>
  <c r="AI49"/>
  <c r="AH49"/>
  <c r="AG49"/>
  <c r="AF49"/>
  <c r="AE49"/>
  <c r="AD49"/>
  <c r="AM48"/>
  <c r="AL48"/>
  <c r="AK48"/>
  <c r="AJ48"/>
  <c r="AI48"/>
  <c r="AH48"/>
  <c r="AG48"/>
  <c r="AF48"/>
  <c r="AE48"/>
  <c r="AD48"/>
  <c r="AM47"/>
  <c r="CB20" s="1"/>
  <c r="G56" i="25" s="1"/>
  <c r="AL47" i="18"/>
  <c r="CA20" s="1"/>
  <c r="F56" i="25" s="1"/>
  <c r="AK47" i="18"/>
  <c r="AJ47"/>
  <c r="BY20" s="1"/>
  <c r="I56" i="2" s="1"/>
  <c r="AI47" i="18"/>
  <c r="BX20" s="1"/>
  <c r="H56" i="2" s="1"/>
  <c r="AH47" i="18"/>
  <c r="BW20" s="1"/>
  <c r="AG47"/>
  <c r="BV20" s="1"/>
  <c r="AF47"/>
  <c r="AE47"/>
  <c r="BT20" s="1"/>
  <c r="AD47"/>
  <c r="AM46"/>
  <c r="AL46"/>
  <c r="AK46"/>
  <c r="AJ46"/>
  <c r="AI46"/>
  <c r="AH46"/>
  <c r="AG46"/>
  <c r="AF46"/>
  <c r="AE46"/>
  <c r="AD46"/>
  <c r="AM45"/>
  <c r="AL45"/>
  <c r="AK45"/>
  <c r="AJ45"/>
  <c r="AI45"/>
  <c r="AH45"/>
  <c r="AG45"/>
  <c r="AF45"/>
  <c r="AE45"/>
  <c r="AD45"/>
  <c r="AM44"/>
  <c r="AL44"/>
  <c r="AK44"/>
  <c r="AJ44"/>
  <c r="AI44"/>
  <c r="AH44"/>
  <c r="AG44"/>
  <c r="AF44"/>
  <c r="AE44"/>
  <c r="AD44"/>
  <c r="AM43"/>
  <c r="CB19" s="1"/>
  <c r="G55" i="25" s="1"/>
  <c r="AL43" i="18"/>
  <c r="AK43"/>
  <c r="BZ19" s="1"/>
  <c r="J55" i="2" s="1"/>
  <c r="AJ43" i="18"/>
  <c r="BY19" s="1"/>
  <c r="I55" i="2" s="1"/>
  <c r="AI43" i="18"/>
  <c r="BX19" s="1"/>
  <c r="H55" i="2" s="1"/>
  <c r="AH43" i="18"/>
  <c r="BW19" s="1"/>
  <c r="AG43"/>
  <c r="BV19" s="1"/>
  <c r="AF43"/>
  <c r="BU19" s="1"/>
  <c r="E55" i="2" s="1"/>
  <c r="AE43" i="18"/>
  <c r="BT19" s="1"/>
  <c r="AD43"/>
  <c r="AM42"/>
  <c r="AL42"/>
  <c r="AK42"/>
  <c r="AJ42"/>
  <c r="AI42"/>
  <c r="AH42"/>
  <c r="AG42"/>
  <c r="AF42"/>
  <c r="AE42"/>
  <c r="AD42"/>
  <c r="AM41"/>
  <c r="AL41"/>
  <c r="AK41"/>
  <c r="AJ41"/>
  <c r="AI41"/>
  <c r="AH41"/>
  <c r="AG41"/>
  <c r="AF41"/>
  <c r="AE41"/>
  <c r="AD41"/>
  <c r="AM40"/>
  <c r="AL40"/>
  <c r="AK40"/>
  <c r="AJ40"/>
  <c r="AI40"/>
  <c r="AH40"/>
  <c r="AG40"/>
  <c r="AF40"/>
  <c r="AE40"/>
  <c r="AD40"/>
  <c r="AM39"/>
  <c r="CB18" s="1"/>
  <c r="G54" i="25" s="1"/>
  <c r="AL39" i="18"/>
  <c r="CA18" s="1"/>
  <c r="F54" i="25" s="1"/>
  <c r="AK39" i="18"/>
  <c r="BZ18" s="1"/>
  <c r="J54" i="2" s="1"/>
  <c r="AJ39" i="18"/>
  <c r="BY18" s="1"/>
  <c r="I54" i="2" s="1"/>
  <c r="AI39" i="18"/>
  <c r="BX18" s="1"/>
  <c r="H54" i="2" s="1"/>
  <c r="AH39" i="18"/>
  <c r="BW18" s="1"/>
  <c r="AG39"/>
  <c r="BV18" s="1"/>
  <c r="AF39"/>
  <c r="BU18" s="1"/>
  <c r="E54" i="2" s="1"/>
  <c r="AE39" i="18"/>
  <c r="BT18" s="1"/>
  <c r="AD39"/>
  <c r="AM38"/>
  <c r="AL38"/>
  <c r="AK38"/>
  <c r="AJ38"/>
  <c r="AI38"/>
  <c r="AH38"/>
  <c r="AG38"/>
  <c r="AF38"/>
  <c r="AE38"/>
  <c r="AD38"/>
  <c r="AM37"/>
  <c r="AL37"/>
  <c r="AK37"/>
  <c r="AJ37"/>
  <c r="AI37"/>
  <c r="AH37"/>
  <c r="AG37"/>
  <c r="AF37"/>
  <c r="AE37"/>
  <c r="AD37"/>
  <c r="AM36"/>
  <c r="AL36"/>
  <c r="AK36"/>
  <c r="AJ36"/>
  <c r="AI36"/>
  <c r="AH36"/>
  <c r="AG36"/>
  <c r="AF36"/>
  <c r="AE36"/>
  <c r="AD36"/>
  <c r="AM35"/>
  <c r="CB17" s="1"/>
  <c r="G53" i="25" s="1"/>
  <c r="AL35" i="18"/>
  <c r="CA17" s="1"/>
  <c r="F53" i="25" s="1"/>
  <c r="AK35" i="18"/>
  <c r="BZ17" s="1"/>
  <c r="J53" i="2" s="1"/>
  <c r="AJ35" i="18"/>
  <c r="BY17" s="1"/>
  <c r="I53" i="2" s="1"/>
  <c r="AI35" i="18"/>
  <c r="BX17" s="1"/>
  <c r="H53" i="2" s="1"/>
  <c r="AH35" i="18"/>
  <c r="BW17" s="1"/>
  <c r="AG35"/>
  <c r="BV17" s="1"/>
  <c r="AF35"/>
  <c r="BU17" s="1"/>
  <c r="E53" i="2" s="1"/>
  <c r="AE35" i="18"/>
  <c r="BT17" s="1"/>
  <c r="AD35"/>
  <c r="AM34"/>
  <c r="AL34"/>
  <c r="AK34"/>
  <c r="AJ34"/>
  <c r="AI34"/>
  <c r="AH34"/>
  <c r="AG34"/>
  <c r="AF34"/>
  <c r="AE34"/>
  <c r="AD34"/>
  <c r="BZ33"/>
  <c r="J69" i="2" s="1"/>
  <c r="AM33" i="18"/>
  <c r="AL33"/>
  <c r="AK33"/>
  <c r="AJ33"/>
  <c r="AI33"/>
  <c r="AH33"/>
  <c r="AG33"/>
  <c r="AF33"/>
  <c r="AE33"/>
  <c r="AD33"/>
  <c r="CH32"/>
  <c r="AM32"/>
  <c r="AL32"/>
  <c r="AK32"/>
  <c r="AJ32"/>
  <c r="AI32"/>
  <c r="AH32"/>
  <c r="AG32"/>
  <c r="AF32"/>
  <c r="AE32"/>
  <c r="AD32"/>
  <c r="BZ31"/>
  <c r="J67" i="2" s="1"/>
  <c r="AM31" i="18"/>
  <c r="AL31"/>
  <c r="AK31"/>
  <c r="AJ31"/>
  <c r="AI31"/>
  <c r="AH31"/>
  <c r="AG31"/>
  <c r="AF31"/>
  <c r="AE31"/>
  <c r="AD31"/>
  <c r="AM30"/>
  <c r="AL30"/>
  <c r="AK30"/>
  <c r="AJ30"/>
  <c r="AI30"/>
  <c r="AH30"/>
  <c r="AG30"/>
  <c r="AF30"/>
  <c r="AE30"/>
  <c r="AD30"/>
  <c r="AM29"/>
  <c r="AL29"/>
  <c r="AK29"/>
  <c r="AJ29"/>
  <c r="AI29"/>
  <c r="AH29"/>
  <c r="AG29"/>
  <c r="AF29"/>
  <c r="AE29"/>
  <c r="AD29"/>
  <c r="BU28"/>
  <c r="E64" i="2" s="1"/>
  <c r="AM28" i="18"/>
  <c r="AL28"/>
  <c r="AK28"/>
  <c r="AJ28"/>
  <c r="AI28"/>
  <c r="AH28"/>
  <c r="AG28"/>
  <c r="AF28"/>
  <c r="AE28"/>
  <c r="AD28"/>
  <c r="AM27"/>
  <c r="AL27"/>
  <c r="AK27"/>
  <c r="AJ27"/>
  <c r="AI27"/>
  <c r="AH27"/>
  <c r="AG27"/>
  <c r="AF27"/>
  <c r="AE27"/>
  <c r="AD27"/>
  <c r="AM26"/>
  <c r="AL26"/>
  <c r="AK26"/>
  <c r="AJ26"/>
  <c r="AI26"/>
  <c r="AH26"/>
  <c r="AG26"/>
  <c r="AF26"/>
  <c r="AE26"/>
  <c r="AD26"/>
  <c r="AM25"/>
  <c r="AL25"/>
  <c r="AK25"/>
  <c r="AJ25"/>
  <c r="AI25"/>
  <c r="AH25"/>
  <c r="AG25"/>
  <c r="AF25"/>
  <c r="AE25"/>
  <c r="AD25"/>
  <c r="AM24"/>
  <c r="AL24"/>
  <c r="AK24"/>
  <c r="AJ24"/>
  <c r="AI24"/>
  <c r="AH24"/>
  <c r="AG24"/>
  <c r="AF24"/>
  <c r="AE24"/>
  <c r="AD24"/>
  <c r="AM23"/>
  <c r="AL23"/>
  <c r="AK23"/>
  <c r="AJ23"/>
  <c r="AI23"/>
  <c r="AH23"/>
  <c r="AG23"/>
  <c r="AF23"/>
  <c r="AE23"/>
  <c r="AD23"/>
  <c r="AM22"/>
  <c r="AL22"/>
  <c r="AK22"/>
  <c r="AJ22"/>
  <c r="AI22"/>
  <c r="AH22"/>
  <c r="AG22"/>
  <c r="AF22"/>
  <c r="AE22"/>
  <c r="AD22"/>
  <c r="BV21"/>
  <c r="AM21"/>
  <c r="AL21"/>
  <c r="AK21"/>
  <c r="AJ21"/>
  <c r="AI21"/>
  <c r="AH21"/>
  <c r="AG21"/>
  <c r="AF21"/>
  <c r="AE21"/>
  <c r="AD21"/>
  <c r="AM20"/>
  <c r="AL20"/>
  <c r="AK20"/>
  <c r="AJ20"/>
  <c r="AI20"/>
  <c r="AH20"/>
  <c r="AG20"/>
  <c r="AF20"/>
  <c r="AE20"/>
  <c r="AD20"/>
  <c r="AM19"/>
  <c r="AL19"/>
  <c r="AK19"/>
  <c r="AJ19"/>
  <c r="AI19"/>
  <c r="AH19"/>
  <c r="AG19"/>
  <c r="AF19"/>
  <c r="AE19"/>
  <c r="AD19"/>
  <c r="AM18"/>
  <c r="AL18"/>
  <c r="AK18"/>
  <c r="AJ18"/>
  <c r="AI18"/>
  <c r="AH18"/>
  <c r="AG18"/>
  <c r="AF18"/>
  <c r="AE18"/>
  <c r="AD18"/>
  <c r="AM17"/>
  <c r="AL17"/>
  <c r="AK17"/>
  <c r="AJ17"/>
  <c r="AI17"/>
  <c r="AH17"/>
  <c r="AG17"/>
  <c r="AF17"/>
  <c r="AE17"/>
  <c r="AD17"/>
  <c r="AM16"/>
  <c r="AL16"/>
  <c r="AK16"/>
  <c r="AJ16"/>
  <c r="AI16"/>
  <c r="AH16"/>
  <c r="AG16"/>
  <c r="AF16"/>
  <c r="AE16"/>
  <c r="AD16"/>
  <c r="AM15"/>
  <c r="AL15"/>
  <c r="AK15"/>
  <c r="AJ15"/>
  <c r="AI15"/>
  <c r="AH15"/>
  <c r="AG15"/>
  <c r="AF15"/>
  <c r="AE15"/>
  <c r="AD15"/>
  <c r="AM14"/>
  <c r="AL14"/>
  <c r="AK14"/>
  <c r="AJ14"/>
  <c r="AI14"/>
  <c r="AH14"/>
  <c r="AG14"/>
  <c r="AF14"/>
  <c r="AE14"/>
  <c r="AD14"/>
  <c r="AM13"/>
  <c r="AL13"/>
  <c r="AK13"/>
  <c r="AJ13"/>
  <c r="AI13"/>
  <c r="AH13"/>
  <c r="AG13"/>
  <c r="AF13"/>
  <c r="AE13"/>
  <c r="AD13"/>
  <c r="AM12"/>
  <c r="AL12"/>
  <c r="AK12"/>
  <c r="AJ12"/>
  <c r="AI12"/>
  <c r="AH12"/>
  <c r="AG12"/>
  <c r="AF12"/>
  <c r="AE12"/>
  <c r="AD12"/>
  <c r="AM11"/>
  <c r="AL11"/>
  <c r="AK11"/>
  <c r="AJ11"/>
  <c r="AI11"/>
  <c r="AH11"/>
  <c r="AG11"/>
  <c r="AF11"/>
  <c r="AE11"/>
  <c r="AD11"/>
  <c r="E31" i="27" l="1"/>
  <c r="E32"/>
  <c r="U31"/>
  <c r="U32"/>
  <c r="U34" s="1"/>
  <c r="U35" s="1"/>
  <c r="M31"/>
  <c r="M32"/>
  <c r="M34" s="1"/>
  <c r="M35" s="1"/>
  <c r="P32"/>
  <c r="P34" s="1"/>
  <c r="P35" s="1"/>
  <c r="P31"/>
  <c r="AA31"/>
  <c r="AA32"/>
  <c r="AA34" s="1"/>
  <c r="AA35" s="1"/>
  <c r="S31"/>
  <c r="S32"/>
  <c r="S34" s="1"/>
  <c r="S35" s="1"/>
  <c r="K31"/>
  <c r="K32"/>
  <c r="K34" s="1"/>
  <c r="K35" s="1"/>
  <c r="Z32"/>
  <c r="Z34" s="1"/>
  <c r="Z35" s="1"/>
  <c r="Z31"/>
  <c r="R32"/>
  <c r="R34" s="1"/>
  <c r="R35" s="1"/>
  <c r="R31"/>
  <c r="J32"/>
  <c r="J34" s="1"/>
  <c r="J35" s="1"/>
  <c r="J31"/>
  <c r="I31"/>
  <c r="I32"/>
  <c r="I34" s="1"/>
  <c r="I35" s="1"/>
  <c r="L32"/>
  <c r="L34" s="1"/>
  <c r="L35" s="1"/>
  <c r="L31"/>
  <c r="Y31"/>
  <c r="Y32"/>
  <c r="Y34" s="1"/>
  <c r="Y35" s="1"/>
  <c r="Q31"/>
  <c r="Q32"/>
  <c r="Q34" s="1"/>
  <c r="Q35" s="1"/>
  <c r="T32"/>
  <c r="T34" s="1"/>
  <c r="T35" s="1"/>
  <c r="T31"/>
  <c r="H32"/>
  <c r="H34" s="1"/>
  <c r="H35" s="1"/>
  <c r="H31"/>
  <c r="W31"/>
  <c r="W32"/>
  <c r="W34" s="1"/>
  <c r="W35" s="1"/>
  <c r="O31"/>
  <c r="O32"/>
  <c r="O34" s="1"/>
  <c r="O35" s="1"/>
  <c r="G31"/>
  <c r="G32"/>
  <c r="G34" s="1"/>
  <c r="G35" s="1"/>
  <c r="V32"/>
  <c r="V34" s="1"/>
  <c r="V35" s="1"/>
  <c r="V31"/>
  <c r="N32"/>
  <c r="N34" s="1"/>
  <c r="N35" s="1"/>
  <c r="N31"/>
  <c r="F32"/>
  <c r="F34" s="1"/>
  <c r="F35" s="1"/>
  <c r="F31"/>
  <c r="X32"/>
  <c r="X34" s="1"/>
  <c r="X35" s="1"/>
  <c r="X31"/>
  <c r="M291" i="2"/>
  <c r="AB24" i="27"/>
  <c r="CA19" i="18"/>
  <c r="F55" i="25" s="1"/>
  <c r="AA58" i="27"/>
  <c r="Y58"/>
  <c r="W58"/>
  <c r="U58"/>
  <c r="S58"/>
  <c r="Q58"/>
  <c r="O58"/>
  <c r="M58"/>
  <c r="K58"/>
  <c r="I58"/>
  <c r="G58"/>
  <c r="E58"/>
  <c r="AB58"/>
  <c r="Z58"/>
  <c r="X58"/>
  <c r="V58"/>
  <c r="T58"/>
  <c r="R58"/>
  <c r="P58"/>
  <c r="N58"/>
  <c r="L58"/>
  <c r="J58"/>
  <c r="H58"/>
  <c r="F58"/>
  <c r="D58"/>
  <c r="H272" i="25"/>
  <c r="CV659" i="18"/>
  <c r="CV562"/>
  <c r="CV563"/>
  <c r="CV550"/>
  <c r="CV559"/>
  <c r="CV226"/>
  <c r="CV137"/>
  <c r="CV123"/>
  <c r="CV127"/>
  <c r="CV131"/>
  <c r="CV135"/>
  <c r="M280" i="2"/>
  <c r="BQ11" i="18"/>
  <c r="AB47" i="27"/>
  <c r="Z47"/>
  <c r="X47"/>
  <c r="V47"/>
  <c r="T47"/>
  <c r="R47"/>
  <c r="P47"/>
  <c r="N47"/>
  <c r="K47"/>
  <c r="I47"/>
  <c r="G47"/>
  <c r="E47"/>
  <c r="M47"/>
  <c r="AA47"/>
  <c r="Y47"/>
  <c r="W47"/>
  <c r="U47"/>
  <c r="S47"/>
  <c r="Q47"/>
  <c r="O47"/>
  <c r="L47"/>
  <c r="J47"/>
  <c r="H47"/>
  <c r="F47"/>
  <c r="D47"/>
  <c r="BQ659" i="18"/>
  <c r="AB62" i="27"/>
  <c r="Z62"/>
  <c r="X62"/>
  <c r="V62"/>
  <c r="T62"/>
  <c r="R62"/>
  <c r="P62"/>
  <c r="N62"/>
  <c r="L62"/>
  <c r="J62"/>
  <c r="H62"/>
  <c r="F62"/>
  <c r="D62"/>
  <c r="AA62"/>
  <c r="Y62"/>
  <c r="W62"/>
  <c r="U62"/>
  <c r="S62"/>
  <c r="Q62"/>
  <c r="O62"/>
  <c r="M62"/>
  <c r="K62"/>
  <c r="I62"/>
  <c r="G62"/>
  <c r="E62"/>
  <c r="AB45"/>
  <c r="Z45"/>
  <c r="X45"/>
  <c r="V45"/>
  <c r="T45"/>
  <c r="R45"/>
  <c r="P45"/>
  <c r="N45"/>
  <c r="K45"/>
  <c r="I45"/>
  <c r="G45"/>
  <c r="E45"/>
  <c r="M45"/>
  <c r="AA45"/>
  <c r="Y45"/>
  <c r="W45"/>
  <c r="U45"/>
  <c r="S45"/>
  <c r="Q45"/>
  <c r="O45"/>
  <c r="L45"/>
  <c r="J45"/>
  <c r="H45"/>
  <c r="F45"/>
  <c r="D45"/>
  <c r="BQ241" i="18"/>
  <c r="AA71" i="27"/>
  <c r="Y71"/>
  <c r="W71"/>
  <c r="U71"/>
  <c r="S71"/>
  <c r="Q71"/>
  <c r="O71"/>
  <c r="M71"/>
  <c r="K71"/>
  <c r="I71"/>
  <c r="G71"/>
  <c r="E71"/>
  <c r="AB71"/>
  <c r="Z71"/>
  <c r="X71"/>
  <c r="V71"/>
  <c r="T71"/>
  <c r="R71"/>
  <c r="P71"/>
  <c r="N71"/>
  <c r="L71"/>
  <c r="J71"/>
  <c r="H71"/>
  <c r="F71"/>
  <c r="D71"/>
  <c r="BQ338" i="18"/>
  <c r="AA59" i="27"/>
  <c r="Y59"/>
  <c r="W59"/>
  <c r="U59"/>
  <c r="S59"/>
  <c r="Q59"/>
  <c r="O59"/>
  <c r="M59"/>
  <c r="K59"/>
  <c r="I59"/>
  <c r="G59"/>
  <c r="E59"/>
  <c r="AB59"/>
  <c r="Z59"/>
  <c r="X59"/>
  <c r="V59"/>
  <c r="T59"/>
  <c r="R59"/>
  <c r="P59"/>
  <c r="N59"/>
  <c r="L59"/>
  <c r="J59"/>
  <c r="H59"/>
  <c r="F59"/>
  <c r="D59"/>
  <c r="M48"/>
  <c r="AA48"/>
  <c r="Y48"/>
  <c r="W48"/>
  <c r="U48"/>
  <c r="S48"/>
  <c r="Q48"/>
  <c r="O48"/>
  <c r="L48"/>
  <c r="J48"/>
  <c r="H48"/>
  <c r="F48"/>
  <c r="D48"/>
  <c r="AB48"/>
  <c r="Z48"/>
  <c r="X48"/>
  <c r="V48"/>
  <c r="T48"/>
  <c r="R48"/>
  <c r="P48"/>
  <c r="N48"/>
  <c r="K48"/>
  <c r="I48"/>
  <c r="G48"/>
  <c r="E48"/>
  <c r="BQ455" i="18"/>
  <c r="AA73" i="27"/>
  <c r="Y73"/>
  <c r="W73"/>
  <c r="U73"/>
  <c r="S73"/>
  <c r="Q73"/>
  <c r="O73"/>
  <c r="M73"/>
  <c r="K73"/>
  <c r="I73"/>
  <c r="G73"/>
  <c r="E73"/>
  <c r="AB73"/>
  <c r="Z73"/>
  <c r="X73"/>
  <c r="V73"/>
  <c r="T73"/>
  <c r="R73"/>
  <c r="P73"/>
  <c r="N73"/>
  <c r="L73"/>
  <c r="J73"/>
  <c r="H73"/>
  <c r="F73"/>
  <c r="D73"/>
  <c r="BQ231" i="18"/>
  <c r="AB46" i="27"/>
  <c r="Z46"/>
  <c r="X46"/>
  <c r="V46"/>
  <c r="T46"/>
  <c r="R46"/>
  <c r="P46"/>
  <c r="N46"/>
  <c r="L46"/>
  <c r="J46"/>
  <c r="H46"/>
  <c r="F46"/>
  <c r="D46"/>
  <c r="AA46"/>
  <c r="Y46"/>
  <c r="W46"/>
  <c r="U46"/>
  <c r="S46"/>
  <c r="Q46"/>
  <c r="O46"/>
  <c r="M46"/>
  <c r="K46"/>
  <c r="I46"/>
  <c r="G46"/>
  <c r="E46"/>
  <c r="BQ348" i="18"/>
  <c r="AB72" i="27"/>
  <c r="Z72"/>
  <c r="X72"/>
  <c r="V72"/>
  <c r="T72"/>
  <c r="R72"/>
  <c r="P72"/>
  <c r="N72"/>
  <c r="L72"/>
  <c r="J72"/>
  <c r="H72"/>
  <c r="F72"/>
  <c r="D72"/>
  <c r="AA72"/>
  <c r="Y72"/>
  <c r="W72"/>
  <c r="U72"/>
  <c r="S72"/>
  <c r="Q72"/>
  <c r="O72"/>
  <c r="M72"/>
  <c r="K72"/>
  <c r="I72"/>
  <c r="G72"/>
  <c r="E72"/>
  <c r="BQ445" i="18"/>
  <c r="AB60" i="27"/>
  <c r="Z60"/>
  <c r="X60"/>
  <c r="V60"/>
  <c r="T60"/>
  <c r="R60"/>
  <c r="P60"/>
  <c r="N60"/>
  <c r="L60"/>
  <c r="J60"/>
  <c r="H60"/>
  <c r="F60"/>
  <c r="D60"/>
  <c r="AA60"/>
  <c r="Y60"/>
  <c r="W60"/>
  <c r="U60"/>
  <c r="S60"/>
  <c r="Q60"/>
  <c r="O60"/>
  <c r="M60"/>
  <c r="K60"/>
  <c r="I60"/>
  <c r="G60"/>
  <c r="E60"/>
  <c r="BQ552" i="18"/>
  <c r="AA61" i="27"/>
  <c r="Y61"/>
  <c r="W61"/>
  <c r="U61"/>
  <c r="S61"/>
  <c r="Q61"/>
  <c r="O61"/>
  <c r="M61"/>
  <c r="K61"/>
  <c r="I61"/>
  <c r="G61"/>
  <c r="E61"/>
  <c r="AB61"/>
  <c r="Z61"/>
  <c r="X61"/>
  <c r="V61"/>
  <c r="T61"/>
  <c r="R61"/>
  <c r="P61"/>
  <c r="N61"/>
  <c r="L61"/>
  <c r="J61"/>
  <c r="H61"/>
  <c r="F61"/>
  <c r="D61"/>
  <c r="BQ562" i="18"/>
  <c r="AB74" i="27"/>
  <c r="Z74"/>
  <c r="X74"/>
  <c r="V74"/>
  <c r="T74"/>
  <c r="R74"/>
  <c r="P74"/>
  <c r="N74"/>
  <c r="L74"/>
  <c r="J74"/>
  <c r="H74"/>
  <c r="F74"/>
  <c r="D74"/>
  <c r="AA74"/>
  <c r="Y74"/>
  <c r="W74"/>
  <c r="U74"/>
  <c r="S74"/>
  <c r="Q74"/>
  <c r="O74"/>
  <c r="M74"/>
  <c r="K74"/>
  <c r="I74"/>
  <c r="G74"/>
  <c r="E74"/>
  <c r="AB49"/>
  <c r="Z49"/>
  <c r="X49"/>
  <c r="V49"/>
  <c r="T49"/>
  <c r="R49"/>
  <c r="P49"/>
  <c r="N49"/>
  <c r="K49"/>
  <c r="I49"/>
  <c r="G49"/>
  <c r="E49"/>
  <c r="M49"/>
  <c r="AA49"/>
  <c r="Y49"/>
  <c r="W49"/>
  <c r="U49"/>
  <c r="S49"/>
  <c r="Q49"/>
  <c r="O49"/>
  <c r="L49"/>
  <c r="J49"/>
  <c r="H49"/>
  <c r="F49"/>
  <c r="D49"/>
  <c r="BQ669" i="18"/>
  <c r="AA75" i="27"/>
  <c r="Y75"/>
  <c r="W75"/>
  <c r="U75"/>
  <c r="S75"/>
  <c r="Q75"/>
  <c r="O75"/>
  <c r="M75"/>
  <c r="K75"/>
  <c r="I75"/>
  <c r="G75"/>
  <c r="E75"/>
  <c r="AB75"/>
  <c r="Z75"/>
  <c r="X75"/>
  <c r="V75"/>
  <c r="T75"/>
  <c r="R75"/>
  <c r="P75"/>
  <c r="N75"/>
  <c r="L75"/>
  <c r="J75"/>
  <c r="H75"/>
  <c r="F75"/>
  <c r="D75"/>
  <c r="M284" i="2"/>
  <c r="M276"/>
  <c r="M278"/>
  <c r="M282"/>
  <c r="M286"/>
  <c r="CV445" i="18"/>
  <c r="CV234"/>
  <c r="CV238"/>
  <c r="BQ653"/>
  <c r="Y644"/>
  <c r="BQ546"/>
  <c r="CD546" s="1"/>
  <c r="Y537"/>
  <c r="BQ439"/>
  <c r="CD439" s="1"/>
  <c r="Y430"/>
  <c r="BQ332"/>
  <c r="Y323"/>
  <c r="BQ225"/>
  <c r="Y216"/>
  <c r="H276" i="25"/>
  <c r="H278"/>
  <c r="H280"/>
  <c r="H282"/>
  <c r="H284"/>
  <c r="H286"/>
  <c r="H291"/>
  <c r="CV660" i="18"/>
  <c r="CV668"/>
  <c r="CV441"/>
  <c r="M252" i="2"/>
  <c r="CV133" i="18"/>
  <c r="H175" i="25"/>
  <c r="CV339" i="18"/>
  <c r="CV336"/>
  <c r="CV141"/>
  <c r="BY31"/>
  <c r="I67" i="2" s="1"/>
  <c r="H290" i="25"/>
  <c r="CP677" i="18"/>
  <c r="H252" i="25"/>
  <c r="CV569" i="18"/>
  <c r="CP570"/>
  <c r="CV560"/>
  <c r="CV456"/>
  <c r="CU463"/>
  <c r="CV345"/>
  <c r="CP356"/>
  <c r="CV355"/>
  <c r="CP249"/>
  <c r="CP142"/>
  <c r="CW118"/>
  <c r="CR356"/>
  <c r="CW332"/>
  <c r="CW356" s="1"/>
  <c r="CM439"/>
  <c r="CD232"/>
  <c r="J128" i="25" s="1"/>
  <c r="A128" s="1"/>
  <c r="CM232" i="18"/>
  <c r="CS232" s="1"/>
  <c r="CD242"/>
  <c r="J138" i="25" s="1"/>
  <c r="A138" s="1"/>
  <c r="CM242" i="18"/>
  <c r="CS242" s="1"/>
  <c r="CD335"/>
  <c r="J161" i="25" s="1"/>
  <c r="A161" s="1"/>
  <c r="CM335" i="18"/>
  <c r="CS335" s="1"/>
  <c r="CD340"/>
  <c r="J166" i="25" s="1"/>
  <c r="A166" s="1"/>
  <c r="CM340" i="18"/>
  <c r="CS340" s="1"/>
  <c r="CD344"/>
  <c r="J170" i="25" s="1"/>
  <c r="A170" s="1"/>
  <c r="CM344" i="18"/>
  <c r="CS344" s="1"/>
  <c r="CD348"/>
  <c r="J174" i="25" s="1"/>
  <c r="A174" s="1"/>
  <c r="CM348" i="18"/>
  <c r="CD354"/>
  <c r="J180" i="25" s="1"/>
  <c r="A180" s="1"/>
  <c r="CM354" i="18"/>
  <c r="CS354" s="1"/>
  <c r="CD554"/>
  <c r="J240" i="25" s="1"/>
  <c r="A240" s="1"/>
  <c r="CM554" i="18"/>
  <c r="CS554" s="1"/>
  <c r="CD560"/>
  <c r="J246" i="25" s="1"/>
  <c r="CM560" i="18"/>
  <c r="CS560" s="1"/>
  <c r="CD568"/>
  <c r="J254" i="25" s="1"/>
  <c r="A254" s="1"/>
  <c r="CM568" i="18"/>
  <c r="CS568" s="1"/>
  <c r="CD351"/>
  <c r="J177" i="25" s="1"/>
  <c r="A177" s="1"/>
  <c r="CM351" i="18"/>
  <c r="CS351" s="1"/>
  <c r="CD446"/>
  <c r="J202" i="25" s="1"/>
  <c r="A202" s="1"/>
  <c r="CM446" i="18"/>
  <c r="CS446" s="1"/>
  <c r="CD454"/>
  <c r="J210" i="25" s="1"/>
  <c r="A210" s="1"/>
  <c r="CM454" i="18"/>
  <c r="CS454" s="1"/>
  <c r="CD245"/>
  <c r="J141" i="25" s="1"/>
  <c r="A141" s="1"/>
  <c r="CM245" i="18"/>
  <c r="CS245" s="1"/>
  <c r="CD339"/>
  <c r="J165" i="25" s="1"/>
  <c r="A165" s="1"/>
  <c r="CM339" i="18"/>
  <c r="CS339" s="1"/>
  <c r="CD343"/>
  <c r="J169" i="25" s="1"/>
  <c r="A169" s="1"/>
  <c r="CM343" i="18"/>
  <c r="CS343" s="1"/>
  <c r="CD347"/>
  <c r="J173" i="25" s="1"/>
  <c r="A173" s="1"/>
  <c r="CM347" i="18"/>
  <c r="CS347" s="1"/>
  <c r="CD352"/>
  <c r="J178" i="25" s="1"/>
  <c r="A178" s="1"/>
  <c r="CM352" i="18"/>
  <c r="CS352" s="1"/>
  <c r="CD551"/>
  <c r="J237" i="25" s="1"/>
  <c r="A237" s="1"/>
  <c r="CM551" i="18"/>
  <c r="CS551" s="1"/>
  <c r="CD559"/>
  <c r="J245" i="25" s="1"/>
  <c r="CM559" i="18"/>
  <c r="CS559" s="1"/>
  <c r="CD567"/>
  <c r="J253" i="25" s="1"/>
  <c r="A253" s="1"/>
  <c r="CM567" i="18"/>
  <c r="CS567" s="1"/>
  <c r="CD442"/>
  <c r="J198" i="25" s="1"/>
  <c r="A198" s="1"/>
  <c r="CM442" i="18"/>
  <c r="CS442" s="1"/>
  <c r="CD451"/>
  <c r="J207" i="25" s="1"/>
  <c r="A207" s="1"/>
  <c r="CM451" i="18"/>
  <c r="CS451" s="1"/>
  <c r="CD459"/>
  <c r="J215" i="25" s="1"/>
  <c r="A215" s="1"/>
  <c r="CM459" i="18"/>
  <c r="CS459" s="1"/>
  <c r="CD550"/>
  <c r="J236" i="25" s="1"/>
  <c r="A236" s="1"/>
  <c r="CM550" i="18"/>
  <c r="CS550" s="1"/>
  <c r="C85" i="25"/>
  <c r="CO119" i="18"/>
  <c r="CD660"/>
  <c r="J276" i="25" s="1"/>
  <c r="A276" s="1"/>
  <c r="CM660" i="18"/>
  <c r="CS660" s="1"/>
  <c r="CD668"/>
  <c r="J284" i="25" s="1"/>
  <c r="A284" s="1"/>
  <c r="CM668" i="18"/>
  <c r="CS668" s="1"/>
  <c r="CD675"/>
  <c r="J291" i="25" s="1"/>
  <c r="A291" s="1"/>
  <c r="CM675" i="18"/>
  <c r="CS675" s="1"/>
  <c r="CD655"/>
  <c r="J271" i="25" s="1"/>
  <c r="A271" s="1"/>
  <c r="CM655" i="18"/>
  <c r="CS655" s="1"/>
  <c r="CD676"/>
  <c r="J292" i="25" s="1"/>
  <c r="A292" s="1"/>
  <c r="CM676" i="18"/>
  <c r="CS676" s="1"/>
  <c r="CD663"/>
  <c r="J279" i="25" s="1"/>
  <c r="A279" s="1"/>
  <c r="CM663" i="18"/>
  <c r="CS663" s="1"/>
  <c r="CD671"/>
  <c r="J287" i="25" s="1"/>
  <c r="A287" s="1"/>
  <c r="CM671" i="18"/>
  <c r="CS671" s="1"/>
  <c r="CD656"/>
  <c r="J272" i="25" s="1"/>
  <c r="A272" s="1"/>
  <c r="CM656" i="18"/>
  <c r="CS656" s="1"/>
  <c r="CD226"/>
  <c r="J122" i="25" s="1"/>
  <c r="A122" s="1"/>
  <c r="CM226" i="18"/>
  <c r="CS226" s="1"/>
  <c r="CD230"/>
  <c r="J126" i="25" s="1"/>
  <c r="A126" s="1"/>
  <c r="CM230" i="18"/>
  <c r="CS230" s="1"/>
  <c r="CD234"/>
  <c r="J130" i="25" s="1"/>
  <c r="A130" s="1"/>
  <c r="CM234" i="18"/>
  <c r="CS234" s="1"/>
  <c r="CD225"/>
  <c r="J121" i="25" s="1"/>
  <c r="A121" s="1"/>
  <c r="CM225" i="18"/>
  <c r="CD229"/>
  <c r="J125" i="25" s="1"/>
  <c r="A125" s="1"/>
  <c r="CM229" i="18"/>
  <c r="CS229" s="1"/>
  <c r="CD233"/>
  <c r="J129" i="25" s="1"/>
  <c r="A129" s="1"/>
  <c r="CM233" i="18"/>
  <c r="CS233" s="1"/>
  <c r="CD241"/>
  <c r="J137" i="25" s="1"/>
  <c r="A137" s="1"/>
  <c r="CM241" i="18"/>
  <c r="CD443"/>
  <c r="J199" i="25" s="1"/>
  <c r="A199" s="1"/>
  <c r="CM443" i="18"/>
  <c r="CS443" s="1"/>
  <c r="M290" i="2"/>
  <c r="CV658" i="18"/>
  <c r="CV666"/>
  <c r="CV568"/>
  <c r="CV657"/>
  <c r="CV552"/>
  <c r="CV567"/>
  <c r="CV446"/>
  <c r="CV448"/>
  <c r="CV452"/>
  <c r="CV454"/>
  <c r="CV555"/>
  <c r="CV125"/>
  <c r="CV129"/>
  <c r="CV341"/>
  <c r="CV343"/>
  <c r="CV654"/>
  <c r="CV337"/>
  <c r="CV232"/>
  <c r="CV236"/>
  <c r="CV240"/>
  <c r="CV242"/>
  <c r="CV244"/>
  <c r="CV246"/>
  <c r="CV335"/>
  <c r="CV442"/>
  <c r="CV239"/>
  <c r="CV241"/>
  <c r="CV243"/>
  <c r="CV245"/>
  <c r="CV121"/>
  <c r="CQ249"/>
  <c r="CQ356"/>
  <c r="CO463"/>
  <c r="CV139"/>
  <c r="CR249"/>
  <c r="CW225"/>
  <c r="CW249" s="1"/>
  <c r="CD332"/>
  <c r="J158" i="25" s="1"/>
  <c r="A158" s="1"/>
  <c r="CM332" i="18"/>
  <c r="CR463"/>
  <c r="CW439"/>
  <c r="CW463" s="1"/>
  <c r="CR570"/>
  <c r="CW546"/>
  <c r="CW570" s="1"/>
  <c r="CD238"/>
  <c r="J134" i="25" s="1"/>
  <c r="A134" s="1"/>
  <c r="CM238" i="18"/>
  <c r="CS238" s="1"/>
  <c r="CD246"/>
  <c r="J142" i="25" s="1"/>
  <c r="A142" s="1"/>
  <c r="CM246" i="18"/>
  <c r="CS246" s="1"/>
  <c r="CD338"/>
  <c r="J164" i="25" s="1"/>
  <c r="A164" s="1"/>
  <c r="CM338" i="18"/>
  <c r="CD342"/>
  <c r="J168" i="25" s="1"/>
  <c r="CM342" i="18"/>
  <c r="CS342" s="1"/>
  <c r="CD346"/>
  <c r="J172" i="25" s="1"/>
  <c r="A172" s="1"/>
  <c r="CM346" i="18"/>
  <c r="CS346" s="1"/>
  <c r="CD350"/>
  <c r="J176" i="25" s="1"/>
  <c r="CM350" i="18"/>
  <c r="CS350" s="1"/>
  <c r="CD460"/>
  <c r="J216" i="25" s="1"/>
  <c r="A216" s="1"/>
  <c r="CM460" i="18"/>
  <c r="CS460" s="1"/>
  <c r="CD556"/>
  <c r="J242" i="25" s="1"/>
  <c r="A242" s="1"/>
  <c r="CM556" i="18"/>
  <c r="CS556" s="1"/>
  <c r="CD564"/>
  <c r="J250" i="25" s="1"/>
  <c r="A250" s="1"/>
  <c r="CM564" i="18"/>
  <c r="CS564" s="1"/>
  <c r="CD334"/>
  <c r="J160" i="25" s="1"/>
  <c r="CM334" i="18"/>
  <c r="CS334" s="1"/>
  <c r="CD355"/>
  <c r="J181" i="25" s="1"/>
  <c r="A181" s="1"/>
  <c r="CM355" i="18"/>
  <c r="CS355" s="1"/>
  <c r="CD450"/>
  <c r="J206" i="25" s="1"/>
  <c r="A206" s="1"/>
  <c r="CM450" i="18"/>
  <c r="CS450" s="1"/>
  <c r="CD237"/>
  <c r="J133" i="25" s="1"/>
  <c r="A133" s="1"/>
  <c r="CM237" i="18"/>
  <c r="CS237" s="1"/>
  <c r="CD337"/>
  <c r="J163" i="25" s="1"/>
  <c r="A163" s="1"/>
  <c r="CM337" i="18"/>
  <c r="CS337" s="1"/>
  <c r="CD341"/>
  <c r="J167" i="25" s="1"/>
  <c r="CM341" i="18"/>
  <c r="CS341" s="1"/>
  <c r="CD345"/>
  <c r="J171" i="25" s="1"/>
  <c r="A171" s="1"/>
  <c r="CM345" i="18"/>
  <c r="CS345" s="1"/>
  <c r="CD349"/>
  <c r="J175" i="25" s="1"/>
  <c r="CM349" i="18"/>
  <c r="CS349" s="1"/>
  <c r="CD458"/>
  <c r="J214" i="25" s="1"/>
  <c r="A214" s="1"/>
  <c r="CM458" i="18"/>
  <c r="CS458" s="1"/>
  <c r="CD555"/>
  <c r="J241" i="25" s="1"/>
  <c r="A241" s="1"/>
  <c r="CM555" i="18"/>
  <c r="CS555" s="1"/>
  <c r="CD563"/>
  <c r="J249" i="25" s="1"/>
  <c r="A249" s="1"/>
  <c r="CM563" i="18"/>
  <c r="CS563" s="1"/>
  <c r="CD353"/>
  <c r="J179" i="25" s="1"/>
  <c r="CM353" i="18"/>
  <c r="CS353" s="1"/>
  <c r="CD447"/>
  <c r="J203" i="25" s="1"/>
  <c r="A203" s="1"/>
  <c r="CM447" i="18"/>
  <c r="CS447" s="1"/>
  <c r="CD455"/>
  <c r="J211" i="25" s="1"/>
  <c r="A211" s="1"/>
  <c r="CM455" i="18"/>
  <c r="CD547"/>
  <c r="J233" i="25" s="1"/>
  <c r="A233" s="1"/>
  <c r="CM547" i="18"/>
  <c r="CS547" s="1"/>
  <c r="CR677"/>
  <c r="CW653"/>
  <c r="CW677" s="1"/>
  <c r="CD659"/>
  <c r="J275" i="25" s="1"/>
  <c r="A275" s="1"/>
  <c r="CM659" i="18"/>
  <c r="CD664"/>
  <c r="J280" i="25" s="1"/>
  <c r="A280" s="1"/>
  <c r="CM664" i="18"/>
  <c r="CS664" s="1"/>
  <c r="CD672"/>
  <c r="J288" i="25" s="1"/>
  <c r="A288" s="1"/>
  <c r="CM672" i="18"/>
  <c r="CS672" s="1"/>
  <c r="CD654"/>
  <c r="J270" i="25" s="1"/>
  <c r="A270" s="1"/>
  <c r="CM654" i="18"/>
  <c r="CS654" s="1"/>
  <c r="CD657"/>
  <c r="J273" i="25" s="1"/>
  <c r="A273" s="1"/>
  <c r="CM657" i="18"/>
  <c r="CS657" s="1"/>
  <c r="CD658"/>
  <c r="J274" i="25" s="1"/>
  <c r="A274" s="1"/>
  <c r="CM658" i="18"/>
  <c r="CS658" s="1"/>
  <c r="CD667"/>
  <c r="J283" i="25" s="1"/>
  <c r="A283" s="1"/>
  <c r="CM667" i="18"/>
  <c r="CS667" s="1"/>
  <c r="CD228"/>
  <c r="J124" i="25" s="1"/>
  <c r="A124" s="1"/>
  <c r="CM228" i="18"/>
  <c r="CS228" s="1"/>
  <c r="CD236"/>
  <c r="J132" i="25" s="1"/>
  <c r="A132" s="1"/>
  <c r="CM236" i="18"/>
  <c r="CS236" s="1"/>
  <c r="CD240"/>
  <c r="J136" i="25" s="1"/>
  <c r="A136" s="1"/>
  <c r="CM240" i="18"/>
  <c r="CS240" s="1"/>
  <c r="CD244"/>
  <c r="J140" i="25" s="1"/>
  <c r="A140" s="1"/>
  <c r="CM244" i="18"/>
  <c r="CS244" s="1"/>
  <c r="CD248"/>
  <c r="J144" i="25" s="1"/>
  <c r="A144" s="1"/>
  <c r="CM248" i="18"/>
  <c r="CS248" s="1"/>
  <c r="CD227"/>
  <c r="J123" i="25" s="1"/>
  <c r="A123" s="1"/>
  <c r="CM227" i="18"/>
  <c r="CS227" s="1"/>
  <c r="CD231"/>
  <c r="J127" i="25" s="1"/>
  <c r="A127" s="1"/>
  <c r="CM231" i="18"/>
  <c r="CD235"/>
  <c r="J131" i="25" s="1"/>
  <c r="A131" s="1"/>
  <c r="CM235" i="18"/>
  <c r="CS235" s="1"/>
  <c r="CD239"/>
  <c r="J135" i="25" s="1"/>
  <c r="A135" s="1"/>
  <c r="CM239" i="18"/>
  <c r="CS239" s="1"/>
  <c r="CD243"/>
  <c r="J139" i="25" s="1"/>
  <c r="A139" s="1"/>
  <c r="CM243" i="18"/>
  <c r="CS243" s="1"/>
  <c r="CD247"/>
  <c r="J143" i="25" s="1"/>
  <c r="A143" s="1"/>
  <c r="CM247" i="18"/>
  <c r="CS247" s="1"/>
  <c r="CD333"/>
  <c r="J159" i="25" s="1"/>
  <c r="CM333" i="18"/>
  <c r="CS333" s="1"/>
  <c r="CD336"/>
  <c r="J162" i="25" s="1"/>
  <c r="A162" s="1"/>
  <c r="CM336" i="18"/>
  <c r="CS336" s="1"/>
  <c r="CD440"/>
  <c r="J196" i="25" s="1"/>
  <c r="A196" s="1"/>
  <c r="CM440" i="18"/>
  <c r="CS440" s="1"/>
  <c r="CD444"/>
  <c r="J200" i="25" s="1"/>
  <c r="A200" s="1"/>
  <c r="CM444" i="18"/>
  <c r="CS444" s="1"/>
  <c r="CD448"/>
  <c r="J204" i="25" s="1"/>
  <c r="A204" s="1"/>
  <c r="CM448" i="18"/>
  <c r="CS448" s="1"/>
  <c r="CD452"/>
  <c r="J208" i="25" s="1"/>
  <c r="A208" s="1"/>
  <c r="CM452" i="18"/>
  <c r="CS452" s="1"/>
  <c r="CD456"/>
  <c r="J212" i="25" s="1"/>
  <c r="A212" s="1"/>
  <c r="CM456" i="18"/>
  <c r="CS456" s="1"/>
  <c r="CD462"/>
  <c r="J218" i="25" s="1"/>
  <c r="A218" s="1"/>
  <c r="CM462" i="18"/>
  <c r="CS462" s="1"/>
  <c r="CD441"/>
  <c r="J197" i="25" s="1"/>
  <c r="A197" s="1"/>
  <c r="CM441" i="18"/>
  <c r="CS441" s="1"/>
  <c r="CD445"/>
  <c r="J201" i="25" s="1"/>
  <c r="A201" s="1"/>
  <c r="CM445" i="18"/>
  <c r="CD449"/>
  <c r="J205" i="25" s="1"/>
  <c r="A205" s="1"/>
  <c r="CM449" i="18"/>
  <c r="CS449" s="1"/>
  <c r="CD453"/>
  <c r="J209" i="25" s="1"/>
  <c r="A209" s="1"/>
  <c r="CM453" i="18"/>
  <c r="CS453" s="1"/>
  <c r="CD457"/>
  <c r="J213" i="25" s="1"/>
  <c r="A213" s="1"/>
  <c r="CM457" i="18"/>
  <c r="CS457" s="1"/>
  <c r="CD461"/>
  <c r="J217" i="25" s="1"/>
  <c r="A217" s="1"/>
  <c r="CM461" i="18"/>
  <c r="CS461" s="1"/>
  <c r="CD548"/>
  <c r="J234" i="25" s="1"/>
  <c r="A234" s="1"/>
  <c r="CM548" i="18"/>
  <c r="CS548" s="1"/>
  <c r="CD552"/>
  <c r="J238" i="25" s="1"/>
  <c r="A238" s="1"/>
  <c r="CM552" i="18"/>
  <c r="CD557"/>
  <c r="J243" i="25" s="1"/>
  <c r="A243" s="1"/>
  <c r="CM557" i="18"/>
  <c r="CS557" s="1"/>
  <c r="CD561"/>
  <c r="J247" i="25" s="1"/>
  <c r="A247" s="1"/>
  <c r="CM561" i="18"/>
  <c r="CS561" s="1"/>
  <c r="CD569"/>
  <c r="J255" i="25" s="1"/>
  <c r="A255" s="1"/>
  <c r="CM569" i="18"/>
  <c r="CS569" s="1"/>
  <c r="CD565"/>
  <c r="J251" i="25" s="1"/>
  <c r="A251" s="1"/>
  <c r="CM565" i="18"/>
  <c r="CS565" s="1"/>
  <c r="CD549"/>
  <c r="J235" i="25" s="1"/>
  <c r="A235" s="1"/>
  <c r="CM549" i="18"/>
  <c r="CS549" s="1"/>
  <c r="CD553"/>
  <c r="J239" i="25" s="1"/>
  <c r="A239" s="1"/>
  <c r="CM553" i="18"/>
  <c r="CS553" s="1"/>
  <c r="CD558"/>
  <c r="J244" i="25" s="1"/>
  <c r="A244" s="1"/>
  <c r="CM558" i="18"/>
  <c r="CS558" s="1"/>
  <c r="CD566"/>
  <c r="J252" i="25" s="1"/>
  <c r="A252" s="1"/>
  <c r="CM566" i="18"/>
  <c r="CS566" s="1"/>
  <c r="CD562"/>
  <c r="J248" i="25" s="1"/>
  <c r="A248" s="1"/>
  <c r="CM562" i="18"/>
  <c r="CD662"/>
  <c r="J278" i="25" s="1"/>
  <c r="A278" s="1"/>
  <c r="CM662" i="18"/>
  <c r="CS662" s="1"/>
  <c r="CD666"/>
  <c r="J282" i="25" s="1"/>
  <c r="A282" s="1"/>
  <c r="CM666" i="18"/>
  <c r="CS666" s="1"/>
  <c r="CD674"/>
  <c r="J290" i="25" s="1"/>
  <c r="A290" s="1"/>
  <c r="CM674" i="18"/>
  <c r="CS674" s="1"/>
  <c r="CD670"/>
  <c r="J286" i="25" s="1"/>
  <c r="A286" s="1"/>
  <c r="CM670" i="18"/>
  <c r="CS670" s="1"/>
  <c r="CD653"/>
  <c r="J269" i="25" s="1"/>
  <c r="A269" s="1"/>
  <c r="CM653" i="18"/>
  <c r="CD661"/>
  <c r="J277" i="25" s="1"/>
  <c r="A277" s="1"/>
  <c r="CM661" i="18"/>
  <c r="CS661" s="1"/>
  <c r="CD665"/>
  <c r="J281" i="25" s="1"/>
  <c r="A281" s="1"/>
  <c r="CM665" i="18"/>
  <c r="CS665" s="1"/>
  <c r="CD673"/>
  <c r="J289" i="25" s="1"/>
  <c r="A289" s="1"/>
  <c r="CM673" i="18"/>
  <c r="CS673" s="1"/>
  <c r="CD669"/>
  <c r="J285" i="25" s="1"/>
  <c r="A285" s="1"/>
  <c r="CM669" i="18"/>
  <c r="CP463"/>
  <c r="CV439"/>
  <c r="CV653"/>
  <c r="CQ677"/>
  <c r="CV674"/>
  <c r="CV656"/>
  <c r="CV554"/>
  <c r="CV558"/>
  <c r="CV564"/>
  <c r="CV566"/>
  <c r="CV556"/>
  <c r="CV561"/>
  <c r="CV565"/>
  <c r="CV458"/>
  <c r="CV549"/>
  <c r="CV553"/>
  <c r="CV557"/>
  <c r="CV230"/>
  <c r="CV655"/>
  <c r="CV338"/>
  <c r="CV450"/>
  <c r="CV460"/>
  <c r="CV231"/>
  <c r="CV233"/>
  <c r="CV235"/>
  <c r="CV237"/>
  <c r="CV228"/>
  <c r="CV124"/>
  <c r="CV443"/>
  <c r="CV444"/>
  <c r="CV120"/>
  <c r="CQ142"/>
  <c r="CQ463"/>
  <c r="CQ570"/>
  <c r="CV332"/>
  <c r="CV225"/>
  <c r="CV118"/>
  <c r="F57" i="2"/>
  <c r="CQ21" i="18"/>
  <c r="F53" i="2"/>
  <c r="CQ17" i="18"/>
  <c r="F54" i="2"/>
  <c r="F17" s="1"/>
  <c r="CQ18" i="18"/>
  <c r="F55" i="2"/>
  <c r="CQ19" i="18"/>
  <c r="F56" i="2"/>
  <c r="F19" s="1"/>
  <c r="F58"/>
  <c r="F21" s="1"/>
  <c r="F59"/>
  <c r="F60"/>
  <c r="F23" s="1"/>
  <c r="CQ24" i="18"/>
  <c r="F61" i="2"/>
  <c r="CQ25" i="18"/>
  <c r="F62" i="2"/>
  <c r="CQ26" i="18"/>
  <c r="F63" i="2"/>
  <c r="F26" s="1"/>
  <c r="CQ27" i="18"/>
  <c r="F64" i="2"/>
  <c r="CQ28" i="18"/>
  <c r="F65" i="2"/>
  <c r="F28" s="1"/>
  <c r="CQ29" i="18"/>
  <c r="F66" i="2"/>
  <c r="F29" s="1"/>
  <c r="F67"/>
  <c r="CQ31" i="18"/>
  <c r="F68" i="2"/>
  <c r="CQ32" i="18"/>
  <c r="F69" i="2"/>
  <c r="F70"/>
  <c r="F33" s="1"/>
  <c r="CQ34" i="18"/>
  <c r="CP17"/>
  <c r="CV17" s="1"/>
  <c r="CP18"/>
  <c r="CP19"/>
  <c r="CV19" s="1"/>
  <c r="CP22"/>
  <c r="CP24"/>
  <c r="CP25"/>
  <c r="CV25" s="1"/>
  <c r="CP26"/>
  <c r="CP27"/>
  <c r="CV27" s="1"/>
  <c r="CP28"/>
  <c r="CP29"/>
  <c r="CV29" s="1"/>
  <c r="CP30"/>
  <c r="CP31"/>
  <c r="CP32"/>
  <c r="CV32" s="1"/>
  <c r="CP33"/>
  <c r="CP34"/>
  <c r="CD14"/>
  <c r="J50" i="25" s="1"/>
  <c r="CM14" i="18"/>
  <c r="CS14" s="1"/>
  <c r="CD22"/>
  <c r="J58" i="25" s="1"/>
  <c r="CM22" i="18"/>
  <c r="CS22" s="1"/>
  <c r="CD23"/>
  <c r="J59" i="25" s="1"/>
  <c r="CM23" i="18"/>
  <c r="CS23" s="1"/>
  <c r="CD16"/>
  <c r="J52" i="25" s="1"/>
  <c r="A52" s="1"/>
  <c r="CM16" i="18"/>
  <c r="CS16" s="1"/>
  <c r="CD24"/>
  <c r="J60" i="25" s="1"/>
  <c r="CM24" i="18"/>
  <c r="CS24" s="1"/>
  <c r="CD15"/>
  <c r="J51" i="25" s="1"/>
  <c r="CM15" i="18"/>
  <c r="CS15" s="1"/>
  <c r="CD34"/>
  <c r="J70" i="25" s="1"/>
  <c r="CM34" i="18"/>
  <c r="CS34" s="1"/>
  <c r="CD19"/>
  <c r="J55" i="25" s="1"/>
  <c r="A55" s="1"/>
  <c r="CM19" i="18"/>
  <c r="CS19" s="1"/>
  <c r="CD11"/>
  <c r="J47" i="25" s="1"/>
  <c r="CM11" i="18"/>
  <c r="CD29"/>
  <c r="J65" i="25" s="1"/>
  <c r="CM29" i="18"/>
  <c r="CS29" s="1"/>
  <c r="CD21"/>
  <c r="J57" i="25" s="1"/>
  <c r="A57" s="1"/>
  <c r="CM21" i="18"/>
  <c r="CS21" s="1"/>
  <c r="CD18"/>
  <c r="J54" i="25" s="1"/>
  <c r="CM18" i="18"/>
  <c r="CS18" s="1"/>
  <c r="CD25"/>
  <c r="J61" i="25" s="1"/>
  <c r="A61" s="1"/>
  <c r="CM25" i="18"/>
  <c r="CS25" s="1"/>
  <c r="CD12"/>
  <c r="J48" i="25" s="1"/>
  <c r="CM12" i="18"/>
  <c r="CS12" s="1"/>
  <c r="CD20"/>
  <c r="J56" i="25" s="1"/>
  <c r="CM20" i="18"/>
  <c r="CS20" s="1"/>
  <c r="CD31"/>
  <c r="J67" i="25" s="1"/>
  <c r="A67" s="1"/>
  <c r="CM31" i="18"/>
  <c r="CS31" s="1"/>
  <c r="CD32"/>
  <c r="J68" i="25" s="1"/>
  <c r="CM32" i="18"/>
  <c r="CS32" s="1"/>
  <c r="CD13"/>
  <c r="J49" i="25" s="1"/>
  <c r="CM13" i="18"/>
  <c r="CS13" s="1"/>
  <c r="CD33"/>
  <c r="J69" i="25" s="1"/>
  <c r="CM33" i="18"/>
  <c r="CS33" s="1"/>
  <c r="CD26"/>
  <c r="J62" i="25" s="1"/>
  <c r="A62" s="1"/>
  <c r="CM26" i="18"/>
  <c r="CS26" s="1"/>
  <c r="CD28"/>
  <c r="J64" i="25" s="1"/>
  <c r="CM28" i="18"/>
  <c r="CS28" s="1"/>
  <c r="CD30"/>
  <c r="J66" i="25" s="1"/>
  <c r="CM30" i="18"/>
  <c r="CS30" s="1"/>
  <c r="BS142"/>
  <c r="I158" i="25"/>
  <c r="I138"/>
  <c r="I166"/>
  <c r="I174"/>
  <c r="I216"/>
  <c r="I242"/>
  <c r="I250"/>
  <c r="I181"/>
  <c r="I206"/>
  <c r="I124"/>
  <c r="I141"/>
  <c r="I169"/>
  <c r="I178"/>
  <c r="I253"/>
  <c r="I207"/>
  <c r="I236"/>
  <c r="I269"/>
  <c r="I275"/>
  <c r="I278"/>
  <c r="I291"/>
  <c r="I292"/>
  <c r="I281"/>
  <c r="M271" i="2"/>
  <c r="H271" i="25"/>
  <c r="I100"/>
  <c r="I132"/>
  <c r="I136"/>
  <c r="I140"/>
  <c r="I144"/>
  <c r="I123"/>
  <c r="I127"/>
  <c r="I131"/>
  <c r="I135"/>
  <c r="I139"/>
  <c r="I143"/>
  <c r="I162"/>
  <c r="I196"/>
  <c r="I200"/>
  <c r="I204"/>
  <c r="I208"/>
  <c r="I218"/>
  <c r="I197"/>
  <c r="I201"/>
  <c r="I205"/>
  <c r="I209"/>
  <c r="I213"/>
  <c r="I217"/>
  <c r="I234"/>
  <c r="I238"/>
  <c r="I243"/>
  <c r="I247"/>
  <c r="I255"/>
  <c r="I251"/>
  <c r="I235"/>
  <c r="I239"/>
  <c r="I244"/>
  <c r="I252"/>
  <c r="I248"/>
  <c r="M275" i="2"/>
  <c r="H275" i="25"/>
  <c r="M281" i="2"/>
  <c r="H281" i="25"/>
  <c r="M288" i="2"/>
  <c r="H288" i="25"/>
  <c r="M292" i="2"/>
  <c r="H292" i="25"/>
  <c r="M279" i="2"/>
  <c r="H279" i="25"/>
  <c r="M283" i="2"/>
  <c r="H283" i="25"/>
  <c r="M287" i="2"/>
  <c r="H287" i="25"/>
  <c r="I61"/>
  <c r="I134"/>
  <c r="I142"/>
  <c r="I164"/>
  <c r="I172"/>
  <c r="I212"/>
  <c r="I240"/>
  <c r="I177"/>
  <c r="I210"/>
  <c r="I133"/>
  <c r="I163"/>
  <c r="I171"/>
  <c r="I214"/>
  <c r="I241"/>
  <c r="I249"/>
  <c r="I203"/>
  <c r="I211"/>
  <c r="I233"/>
  <c r="M269" i="2"/>
  <c r="H269" i="25"/>
  <c r="I276"/>
  <c r="I280"/>
  <c r="I284"/>
  <c r="I288"/>
  <c r="I270"/>
  <c r="I273"/>
  <c r="I274"/>
  <c r="I283"/>
  <c r="I272"/>
  <c r="M270" i="2"/>
  <c r="H270" i="25"/>
  <c r="I121"/>
  <c r="I84"/>
  <c r="M277" i="2"/>
  <c r="H277" i="25"/>
  <c r="M285" i="2"/>
  <c r="H285" i="25"/>
  <c r="M289" i="2"/>
  <c r="H289" i="25"/>
  <c r="M273" i="2"/>
  <c r="H273" i="25"/>
  <c r="M234" i="2"/>
  <c r="H234" i="25"/>
  <c r="M238" i="2"/>
  <c r="H238" i="25"/>
  <c r="M242" i="2"/>
  <c r="H242" i="25"/>
  <c r="M236" i="2"/>
  <c r="H236" i="25"/>
  <c r="M239" i="2"/>
  <c r="H239" i="25"/>
  <c r="M247" i="2"/>
  <c r="H247" i="25"/>
  <c r="M253" i="2"/>
  <c r="H253" i="25"/>
  <c r="M232" i="2"/>
  <c r="H232" i="25"/>
  <c r="M233" i="2"/>
  <c r="H233" i="25"/>
  <c r="M240" i="2"/>
  <c r="H240" i="25"/>
  <c r="M244" i="2"/>
  <c r="H244" i="25"/>
  <c r="M235" i="2"/>
  <c r="H235" i="25"/>
  <c r="M246" i="2"/>
  <c r="H246" i="25"/>
  <c r="M245" i="2"/>
  <c r="H245" i="25"/>
  <c r="M249" i="2"/>
  <c r="H249" i="25"/>
  <c r="M251" i="2"/>
  <c r="H251" i="25"/>
  <c r="M254" i="2"/>
  <c r="H254" i="25"/>
  <c r="M237" i="2"/>
  <c r="H237" i="25"/>
  <c r="M214" i="2"/>
  <c r="H214" i="25"/>
  <c r="M216" i="2"/>
  <c r="H216" i="25"/>
  <c r="M198" i="2"/>
  <c r="H198" i="25"/>
  <c r="M203" i="2"/>
  <c r="H203" i="25"/>
  <c r="M205" i="2"/>
  <c r="H205" i="25"/>
  <c r="M207" i="2"/>
  <c r="H207" i="25"/>
  <c r="M209" i="2"/>
  <c r="H209" i="25"/>
  <c r="M211" i="2"/>
  <c r="H211" i="25"/>
  <c r="M215" i="2"/>
  <c r="H215" i="25"/>
  <c r="M195" i="2"/>
  <c r="H195" i="25"/>
  <c r="M201" i="2"/>
  <c r="H201" i="25"/>
  <c r="M196" i="2"/>
  <c r="H196" i="25"/>
  <c r="M200" i="2"/>
  <c r="H200" i="25"/>
  <c r="M202" i="2"/>
  <c r="H202" i="25"/>
  <c r="M204" i="2"/>
  <c r="H204" i="25"/>
  <c r="M206" i="2"/>
  <c r="H206" i="25"/>
  <c r="M208" i="2"/>
  <c r="H208" i="25"/>
  <c r="M210" i="2"/>
  <c r="H210" i="25"/>
  <c r="M213" i="2"/>
  <c r="H213" i="25"/>
  <c r="M217" i="2"/>
  <c r="H217" i="25"/>
  <c r="M218" i="2"/>
  <c r="H218" i="25"/>
  <c r="M212" i="2"/>
  <c r="H212" i="25"/>
  <c r="M158" i="2"/>
  <c r="H158" i="25"/>
  <c r="M160" i="2"/>
  <c r="H160" i="25"/>
  <c r="M163" i="2"/>
  <c r="H163" i="25"/>
  <c r="M165" i="2"/>
  <c r="H165" i="25"/>
  <c r="M169" i="2"/>
  <c r="H169" i="25"/>
  <c r="M173" i="2"/>
  <c r="H173" i="25"/>
  <c r="M166" i="2"/>
  <c r="H166" i="25"/>
  <c r="M170" i="2"/>
  <c r="H170" i="25"/>
  <c r="M174" i="2"/>
  <c r="H174" i="25"/>
  <c r="M164" i="2"/>
  <c r="H164" i="25"/>
  <c r="M177" i="2"/>
  <c r="H177" i="25"/>
  <c r="M179" i="2"/>
  <c r="H179" i="25"/>
  <c r="M180" i="2"/>
  <c r="H180" i="25"/>
  <c r="M159" i="2"/>
  <c r="H159" i="25"/>
  <c r="M162" i="2"/>
  <c r="H162" i="25"/>
  <c r="M167" i="2"/>
  <c r="H167" i="25"/>
  <c r="M171" i="2"/>
  <c r="H171" i="25"/>
  <c r="M181" i="2"/>
  <c r="H181" i="25"/>
  <c r="M161" i="2"/>
  <c r="H161" i="25"/>
  <c r="M168" i="2"/>
  <c r="H168" i="25"/>
  <c r="M172" i="2"/>
  <c r="H172" i="25"/>
  <c r="M176" i="2"/>
  <c r="H176" i="25"/>
  <c r="M178" i="2"/>
  <c r="H178" i="25"/>
  <c r="M127" i="2"/>
  <c r="H127" i="25"/>
  <c r="M129" i="2"/>
  <c r="H129" i="25"/>
  <c r="M131" i="2"/>
  <c r="H131" i="25"/>
  <c r="M133" i="2"/>
  <c r="H133" i="25"/>
  <c r="M135" i="2"/>
  <c r="H135" i="25"/>
  <c r="M137" i="2"/>
  <c r="H137" i="25"/>
  <c r="M139" i="2"/>
  <c r="H139" i="25"/>
  <c r="M142" i="2"/>
  <c r="H142" i="25"/>
  <c r="M141" i="2"/>
  <c r="H141" i="25"/>
  <c r="M144" i="2"/>
  <c r="H144" i="25"/>
  <c r="M121" i="2"/>
  <c r="H121" i="25"/>
  <c r="M126" i="2"/>
  <c r="H126" i="25"/>
  <c r="M128" i="2"/>
  <c r="H128" i="25"/>
  <c r="M130" i="2"/>
  <c r="H130" i="25"/>
  <c r="M132" i="2"/>
  <c r="H132" i="25"/>
  <c r="M134" i="2"/>
  <c r="H134" i="25"/>
  <c r="M136" i="2"/>
  <c r="H136" i="25"/>
  <c r="M138" i="2"/>
  <c r="H138" i="25"/>
  <c r="M140" i="2"/>
  <c r="H140" i="25"/>
  <c r="M122" i="2"/>
  <c r="H122" i="25"/>
  <c r="M143" i="2"/>
  <c r="H143" i="25"/>
  <c r="M123" i="2"/>
  <c r="H123" i="25"/>
  <c r="M125" i="2"/>
  <c r="H125" i="25"/>
  <c r="M92" i="2"/>
  <c r="H92" i="25"/>
  <c r="M94" i="2"/>
  <c r="H94" i="25"/>
  <c r="M87" i="2"/>
  <c r="H87" i="25"/>
  <c r="M89" i="2"/>
  <c r="H89" i="25"/>
  <c r="M93" i="2"/>
  <c r="H93" i="25"/>
  <c r="M97" i="2"/>
  <c r="H97" i="25"/>
  <c r="M103" i="2"/>
  <c r="H103" i="25"/>
  <c r="M107" i="2"/>
  <c r="H107" i="25"/>
  <c r="AO121" i="18"/>
  <c r="BQ121" s="1"/>
  <c r="J87" i="25"/>
  <c r="A87" s="1"/>
  <c r="AO126" i="18"/>
  <c r="J92" i="25"/>
  <c r="A92" s="1"/>
  <c r="AO132" i="18"/>
  <c r="J98" i="25"/>
  <c r="A98" s="1"/>
  <c r="AO139" i="18"/>
  <c r="BQ139" s="1"/>
  <c r="J105" i="25"/>
  <c r="A105" s="1"/>
  <c r="AO120" i="18"/>
  <c r="BQ120" s="1"/>
  <c r="J86" i="25"/>
  <c r="A86" s="1"/>
  <c r="AO136" i="18"/>
  <c r="BQ136" s="1"/>
  <c r="J102" i="25"/>
  <c r="A102" s="1"/>
  <c r="AO140" i="18"/>
  <c r="BQ140" s="1"/>
  <c r="J106" i="25"/>
  <c r="A106" s="1"/>
  <c r="AO125" i="18"/>
  <c r="BQ125" s="1"/>
  <c r="J91" i="25"/>
  <c r="A91" s="1"/>
  <c r="AO129" i="18"/>
  <c r="BQ129" s="1"/>
  <c r="J95" i="25"/>
  <c r="A95" s="1"/>
  <c r="AO133" i="18"/>
  <c r="BQ133" s="1"/>
  <c r="J99" i="25"/>
  <c r="A99" s="1"/>
  <c r="AO141" i="18"/>
  <c r="BQ141" s="1"/>
  <c r="J107" i="25"/>
  <c r="A107" s="1"/>
  <c r="M105" i="2"/>
  <c r="H105" i="25"/>
  <c r="M88" i="2"/>
  <c r="H88" i="25"/>
  <c r="M84" i="2"/>
  <c r="H84" i="25"/>
  <c r="M96" i="2"/>
  <c r="H96" i="25"/>
  <c r="M98" i="2"/>
  <c r="H98" i="25"/>
  <c r="M90" i="2"/>
  <c r="H90" i="25"/>
  <c r="M86" i="2"/>
  <c r="H86" i="25"/>
  <c r="M91" i="2"/>
  <c r="H91" i="25"/>
  <c r="M95" i="2"/>
  <c r="H95" i="25"/>
  <c r="M99" i="2"/>
  <c r="H99" i="25"/>
  <c r="M104" i="2"/>
  <c r="H104" i="25"/>
  <c r="M102" i="2"/>
  <c r="H102" i="25"/>
  <c r="M106" i="2"/>
  <c r="H106" i="25"/>
  <c r="M100" i="2"/>
  <c r="H100" i="25"/>
  <c r="AO119" i="18"/>
  <c r="BQ119" s="1"/>
  <c r="J85" i="25"/>
  <c r="A85" s="1"/>
  <c r="AO124" i="18"/>
  <c r="J90" i="25"/>
  <c r="A90" s="1"/>
  <c r="AO128" i="18"/>
  <c r="BQ128" s="1"/>
  <c r="J94" i="25"/>
  <c r="A94" s="1"/>
  <c r="AO135" i="18"/>
  <c r="BQ135" s="1"/>
  <c r="J101" i="25"/>
  <c r="A101" s="1"/>
  <c r="AO131" i="18"/>
  <c r="BQ131" s="1"/>
  <c r="J97" i="25"/>
  <c r="A97" s="1"/>
  <c r="AO122" i="18"/>
  <c r="J88" i="25"/>
  <c r="A88" s="1"/>
  <c r="AO138" i="18"/>
  <c r="BQ138" s="1"/>
  <c r="J104" i="25"/>
  <c r="A104" s="1"/>
  <c r="AO123" i="18"/>
  <c r="BQ123" s="1"/>
  <c r="J89" i="25"/>
  <c r="A89" s="1"/>
  <c r="AO127" i="18"/>
  <c r="BQ127" s="1"/>
  <c r="J93" i="25"/>
  <c r="A93" s="1"/>
  <c r="AO130" i="18"/>
  <c r="BQ130" s="1"/>
  <c r="J96" i="25"/>
  <c r="A96" s="1"/>
  <c r="AO137" i="18"/>
  <c r="BQ137" s="1"/>
  <c r="J103" i="25"/>
  <c r="A103" s="1"/>
  <c r="M101" i="2"/>
  <c r="H101" i="25"/>
  <c r="CF660" i="18"/>
  <c r="T276" i="2"/>
  <c r="S276" s="1"/>
  <c r="CF664" i="18"/>
  <c r="T280" i="2"/>
  <c r="S280" s="1"/>
  <c r="CF668" i="18"/>
  <c r="T284" i="2"/>
  <c r="S284" s="1"/>
  <c r="CF672" i="18"/>
  <c r="T288" i="2"/>
  <c r="S288" s="1"/>
  <c r="CF654" i="18"/>
  <c r="T270" i="2"/>
  <c r="S270" s="1"/>
  <c r="CF657" i="18"/>
  <c r="T273" i="2"/>
  <c r="S273" s="1"/>
  <c r="CF658" i="18"/>
  <c r="T274" i="2"/>
  <c r="S274" s="1"/>
  <c r="CF663" i="18"/>
  <c r="T279" i="2"/>
  <c r="S279" s="1"/>
  <c r="CF667" i="18"/>
  <c r="T283" i="2"/>
  <c r="S283" s="1"/>
  <c r="CF671" i="18"/>
  <c r="T287" i="2"/>
  <c r="S287" s="1"/>
  <c r="CF656" i="18"/>
  <c r="T272" i="2"/>
  <c r="S272" s="1"/>
  <c r="CF653" i="18"/>
  <c r="T269" i="2"/>
  <c r="S269" s="1"/>
  <c r="CF659" i="18"/>
  <c r="T275" i="2"/>
  <c r="S275" s="1"/>
  <c r="CF662" i="18"/>
  <c r="T278" i="2"/>
  <c r="S278" s="1"/>
  <c r="CF666" i="18"/>
  <c r="T282" i="2"/>
  <c r="S282" s="1"/>
  <c r="CF670" i="18"/>
  <c r="T286" i="2"/>
  <c r="S286" s="1"/>
  <c r="CF675" i="18"/>
  <c r="T291" i="2"/>
  <c r="S291" s="1"/>
  <c r="CF655" i="18"/>
  <c r="T271" i="2"/>
  <c r="S271" s="1"/>
  <c r="CF676" i="18"/>
  <c r="T292" i="2"/>
  <c r="S292" s="1"/>
  <c r="CF661" i="18"/>
  <c r="T277" i="2"/>
  <c r="S277" s="1"/>
  <c r="CF665" i="18"/>
  <c r="T281" i="2"/>
  <c r="S281" s="1"/>
  <c r="CF669" i="18"/>
  <c r="T285" i="2"/>
  <c r="S285" s="1"/>
  <c r="CF673" i="18"/>
  <c r="T289" i="2"/>
  <c r="S289" s="1"/>
  <c r="CF674" i="18"/>
  <c r="T290" i="2"/>
  <c r="S290" s="1"/>
  <c r="CF556" i="18"/>
  <c r="CF564"/>
  <c r="T250" i="2"/>
  <c r="S250" s="1"/>
  <c r="CF551" i="18"/>
  <c r="CF559"/>
  <c r="CF567"/>
  <c r="CF550"/>
  <c r="CF548"/>
  <c r="T234" i="2"/>
  <c r="S234" s="1"/>
  <c r="CF552" i="18"/>
  <c r="T238" i="2"/>
  <c r="S238" s="1"/>
  <c r="CF557" i="18"/>
  <c r="T243" i="2"/>
  <c r="S243" s="1"/>
  <c r="CF561" i="18"/>
  <c r="T247" i="2"/>
  <c r="S247" s="1"/>
  <c r="CF569" i="18"/>
  <c r="T255" i="2"/>
  <c r="S255" s="1"/>
  <c r="CF565" i="18"/>
  <c r="T251" i="2"/>
  <c r="S251" s="1"/>
  <c r="CF549" i="18"/>
  <c r="T235" i="2"/>
  <c r="S235" s="1"/>
  <c r="CF553" i="18"/>
  <c r="T239" i="2"/>
  <c r="S239" s="1"/>
  <c r="CF558" i="18"/>
  <c r="T244" i="2"/>
  <c r="S244" s="1"/>
  <c r="CF566" i="18"/>
  <c r="T252" i="2"/>
  <c r="S252" s="1"/>
  <c r="CF562" i="18"/>
  <c r="T248" i="2"/>
  <c r="S248" s="1"/>
  <c r="CF554" i="18"/>
  <c r="CF560"/>
  <c r="CF568"/>
  <c r="CF555"/>
  <c r="T241" i="2"/>
  <c r="S241" s="1"/>
  <c r="CF563" i="18"/>
  <c r="T249" i="2"/>
  <c r="S249" s="1"/>
  <c r="CF547" i="18"/>
  <c r="T233" i="2"/>
  <c r="S233" s="1"/>
  <c r="CF460" i="18"/>
  <c r="T216" i="2"/>
  <c r="S216" s="1"/>
  <c r="CF450" i="18"/>
  <c r="T206" i="2"/>
  <c r="S206" s="1"/>
  <c r="CF442" i="18"/>
  <c r="T198" i="2"/>
  <c r="S198" s="1"/>
  <c r="CF451" i="18"/>
  <c r="T207" i="2"/>
  <c r="S207" s="1"/>
  <c r="CF459" i="18"/>
  <c r="T215" i="2"/>
  <c r="S215" s="1"/>
  <c r="CF440" i="18"/>
  <c r="T196" i="2"/>
  <c r="S196" s="1"/>
  <c r="CF444" i="18"/>
  <c r="T200" i="2"/>
  <c r="S200" s="1"/>
  <c r="CF448" i="18"/>
  <c r="T204" i="2"/>
  <c r="S204" s="1"/>
  <c r="CF452" i="18"/>
  <c r="T208" i="2"/>
  <c r="S208" s="1"/>
  <c r="CF462" i="18"/>
  <c r="T218" i="2"/>
  <c r="S218" s="1"/>
  <c r="CF441" i="18"/>
  <c r="T197" i="2"/>
  <c r="S197" s="1"/>
  <c r="CF445" i="18"/>
  <c r="T201" i="2"/>
  <c r="S201" s="1"/>
  <c r="CF449" i="18"/>
  <c r="T205" i="2"/>
  <c r="S205" s="1"/>
  <c r="CF453" i="18"/>
  <c r="T209" i="2"/>
  <c r="S209" s="1"/>
  <c r="CF457" i="18"/>
  <c r="T213" i="2"/>
  <c r="S213" s="1"/>
  <c r="CF461" i="18"/>
  <c r="T217" i="2"/>
  <c r="S217" s="1"/>
  <c r="CF456" i="18"/>
  <c r="T212" i="2"/>
  <c r="S212" s="1"/>
  <c r="CF446" i="18"/>
  <c r="T202" i="2"/>
  <c r="S202" s="1"/>
  <c r="CF454" i="18"/>
  <c r="T210" i="2"/>
  <c r="S210" s="1"/>
  <c r="CF458" i="18"/>
  <c r="T214" i="2"/>
  <c r="S214" s="1"/>
  <c r="CF447" i="18"/>
  <c r="T203" i="2"/>
  <c r="S203" s="1"/>
  <c r="CF455" i="18"/>
  <c r="T211" i="2"/>
  <c r="S211" s="1"/>
  <c r="T199"/>
  <c r="S199" s="1"/>
  <c r="CF332" i="18"/>
  <c r="CF335"/>
  <c r="T161" i="2"/>
  <c r="S161" s="1"/>
  <c r="CF340" i="18"/>
  <c r="T166" i="2"/>
  <c r="S166" s="1"/>
  <c r="CF344" i="18"/>
  <c r="T170" i="2"/>
  <c r="S170" s="1"/>
  <c r="CF348" i="18"/>
  <c r="T174" i="2"/>
  <c r="S174" s="1"/>
  <c r="CF354" i="18"/>
  <c r="T180" i="2"/>
  <c r="S180" s="1"/>
  <c r="CF334" i="18"/>
  <c r="CF355"/>
  <c r="CF339"/>
  <c r="T165" i="2"/>
  <c r="S165" s="1"/>
  <c r="CF343" i="18"/>
  <c r="T169" i="2"/>
  <c r="S169" s="1"/>
  <c r="CF347" i="18"/>
  <c r="T173" i="2"/>
  <c r="S173" s="1"/>
  <c r="CF352" i="18"/>
  <c r="T178" i="2"/>
  <c r="S178" s="1"/>
  <c r="CF336" i="18"/>
  <c r="CF338"/>
  <c r="CF342"/>
  <c r="CF346"/>
  <c r="CF350"/>
  <c r="CF351"/>
  <c r="T177" i="2"/>
  <c r="S177" s="1"/>
  <c r="CF337" i="18"/>
  <c r="CF341"/>
  <c r="CF345"/>
  <c r="CF349"/>
  <c r="CF333"/>
  <c r="CF353"/>
  <c r="CF232"/>
  <c r="T128" i="2"/>
  <c r="S128" s="1"/>
  <c r="CF242" i="18"/>
  <c r="T138" i="2"/>
  <c r="S138" s="1"/>
  <c r="CF228" i="18"/>
  <c r="T124" i="2"/>
  <c r="S124" s="1"/>
  <c r="CF245" i="18"/>
  <c r="T141" i="2"/>
  <c r="S141" s="1"/>
  <c r="CF236" i="18"/>
  <c r="T132" i="2"/>
  <c r="S132" s="1"/>
  <c r="CF240" i="18"/>
  <c r="T136" i="2"/>
  <c r="S136" s="1"/>
  <c r="CF244" i="18"/>
  <c r="T140" i="2"/>
  <c r="S140" s="1"/>
  <c r="CF248" i="18"/>
  <c r="T144" i="2"/>
  <c r="S144" s="1"/>
  <c r="CF227" i="18"/>
  <c r="T123" i="2"/>
  <c r="S123" s="1"/>
  <c r="CF231" i="18"/>
  <c r="T127" i="2"/>
  <c r="S127" s="1"/>
  <c r="CF235" i="18"/>
  <c r="T131" i="2"/>
  <c r="S131" s="1"/>
  <c r="CF239" i="18"/>
  <c r="T135" i="2"/>
  <c r="S135" s="1"/>
  <c r="CF243" i="18"/>
  <c r="T139" i="2"/>
  <c r="S139" s="1"/>
  <c r="CF247" i="18"/>
  <c r="T143" i="2"/>
  <c r="S143" s="1"/>
  <c r="CF238" i="18"/>
  <c r="T134" i="2"/>
  <c r="S134" s="1"/>
  <c r="CF246" i="18"/>
  <c r="T142" i="2"/>
  <c r="S142" s="1"/>
  <c r="CF237" i="18"/>
  <c r="T133" i="2"/>
  <c r="S133" s="1"/>
  <c r="CF226" i="18"/>
  <c r="T122" i="2"/>
  <c r="S122" s="1"/>
  <c r="CF230" i="18"/>
  <c r="T126" i="2"/>
  <c r="S126" s="1"/>
  <c r="CF234" i="18"/>
  <c r="T130" i="2"/>
  <c r="S130" s="1"/>
  <c r="CF225" i="18"/>
  <c r="T121" i="2"/>
  <c r="S121" s="1"/>
  <c r="CF229" i="18"/>
  <c r="T125" i="2"/>
  <c r="S125" s="1"/>
  <c r="CF233" i="18"/>
  <c r="T129" i="2"/>
  <c r="S129" s="1"/>
  <c r="T137"/>
  <c r="S137" s="1"/>
  <c r="CC119" i="18"/>
  <c r="C85" i="2"/>
  <c r="CF22" i="18"/>
  <c r="CL22" s="1"/>
  <c r="CF16"/>
  <c r="CL16" s="1"/>
  <c r="CF15"/>
  <c r="CL15" s="1"/>
  <c r="CF19"/>
  <c r="CL19" s="1"/>
  <c r="CF29"/>
  <c r="CL29" s="1"/>
  <c r="CF25"/>
  <c r="CL25" s="1"/>
  <c r="CF20"/>
  <c r="CL20" s="1"/>
  <c r="CF32"/>
  <c r="CL32" s="1"/>
  <c r="CF33"/>
  <c r="CL33" s="1"/>
  <c r="CF28"/>
  <c r="CL28" s="1"/>
  <c r="CF21"/>
  <c r="CL21" s="1"/>
  <c r="CJ249"/>
  <c r="CC677"/>
  <c r="CJ570"/>
  <c r="CC249"/>
  <c r="CC356"/>
  <c r="CK463"/>
  <c r="CC463"/>
  <c r="CK570"/>
  <c r="CC570"/>
  <c r="CJ463"/>
  <c r="CK677"/>
  <c r="CJ677"/>
  <c r="AO134"/>
  <c r="CJ142"/>
  <c r="AO118"/>
  <c r="BQ122"/>
  <c r="BQ132"/>
  <c r="BQ126"/>
  <c r="BY23"/>
  <c r="I59" i="2" s="1"/>
  <c r="I22" s="1"/>
  <c r="CK249" i="18"/>
  <c r="CK356"/>
  <c r="CJ356"/>
  <c r="U645"/>
  <c r="Y645" s="1"/>
  <c r="U646"/>
  <c r="Y646" s="1"/>
  <c r="CK142"/>
  <c r="BX23"/>
  <c r="H59" i="2" s="1"/>
  <c r="H22" s="1"/>
  <c r="BZ22" i="18"/>
  <c r="J58" i="2" s="1"/>
  <c r="J21" s="1"/>
  <c r="G32" i="25"/>
  <c r="U3" i="18"/>
  <c r="G30" i="25"/>
  <c r="U324" i="18"/>
  <c r="Y324" s="1"/>
  <c r="U538"/>
  <c r="Y538" s="1"/>
  <c r="U110"/>
  <c r="U217"/>
  <c r="Y217" s="1"/>
  <c r="U111"/>
  <c r="U431"/>
  <c r="Y431" s="1"/>
  <c r="U325"/>
  <c r="Y325" s="1"/>
  <c r="U539"/>
  <c r="Y539" s="1"/>
  <c r="U218"/>
  <c r="Y218" s="1"/>
  <c r="U432"/>
  <c r="Y432" s="1"/>
  <c r="F22" i="25"/>
  <c r="BZ20" i="18"/>
  <c r="J56" i="2" s="1"/>
  <c r="J19" s="1"/>
  <c r="F31" i="25"/>
  <c r="CA33" i="18"/>
  <c r="F69" i="25" s="1"/>
  <c r="F32" s="1"/>
  <c r="X204"/>
  <c r="X206"/>
  <c r="X208"/>
  <c r="X210"/>
  <c r="X212"/>
  <c r="X214"/>
  <c r="X216"/>
  <c r="X218"/>
  <c r="CB30" i="18"/>
  <c r="G66" i="25" s="1"/>
  <c r="F21"/>
  <c r="I21" i="2"/>
  <c r="AO17" i="18"/>
  <c r="AO27"/>
  <c r="U4"/>
  <c r="X93" i="25"/>
  <c r="X94"/>
  <c r="X95"/>
  <c r="X96"/>
  <c r="X202"/>
  <c r="X90"/>
  <c r="X92"/>
  <c r="X164"/>
  <c r="X167"/>
  <c r="X168"/>
  <c r="X169"/>
  <c r="X170"/>
  <c r="X238"/>
  <c r="X243"/>
  <c r="X244"/>
  <c r="X248"/>
  <c r="X252"/>
  <c r="W101"/>
  <c r="X275"/>
  <c r="X277"/>
  <c r="X278"/>
  <c r="X279"/>
  <c r="X280"/>
  <c r="X281"/>
  <c r="X282"/>
  <c r="X283"/>
  <c r="X284"/>
  <c r="X285"/>
  <c r="X286"/>
  <c r="X287"/>
  <c r="X289"/>
  <c r="X290"/>
  <c r="X291"/>
  <c r="X245"/>
  <c r="X246"/>
  <c r="X247"/>
  <c r="X250"/>
  <c r="X251"/>
  <c r="X253"/>
  <c r="X254"/>
  <c r="X255"/>
  <c r="X201"/>
  <c r="X205"/>
  <c r="X207"/>
  <c r="X209"/>
  <c r="X211"/>
  <c r="X215"/>
  <c r="X217"/>
  <c r="X171"/>
  <c r="X172"/>
  <c r="X173"/>
  <c r="X174"/>
  <c r="X176"/>
  <c r="X177"/>
  <c r="X178"/>
  <c r="X179"/>
  <c r="X180"/>
  <c r="X181"/>
  <c r="X166"/>
  <c r="X130"/>
  <c r="X132"/>
  <c r="X134"/>
  <c r="X136"/>
  <c r="X140"/>
  <c r="X142"/>
  <c r="X144"/>
  <c r="X127"/>
  <c r="X129"/>
  <c r="X131"/>
  <c r="X133"/>
  <c r="X135"/>
  <c r="X137"/>
  <c r="X139"/>
  <c r="X141"/>
  <c r="X143"/>
  <c r="X91"/>
  <c r="G16"/>
  <c r="G17"/>
  <c r="G18"/>
  <c r="G19"/>
  <c r="G20"/>
  <c r="G21"/>
  <c r="G22"/>
  <c r="G31"/>
  <c r="G33"/>
  <c r="F16"/>
  <c r="F23"/>
  <c r="F24"/>
  <c r="F26"/>
  <c r="F27"/>
  <c r="F28"/>
  <c r="F29"/>
  <c r="F30"/>
  <c r="F33"/>
  <c r="D53"/>
  <c r="D54"/>
  <c r="D55"/>
  <c r="D58"/>
  <c r="D59"/>
  <c r="D60"/>
  <c r="D61"/>
  <c r="D62"/>
  <c r="D63"/>
  <c r="D65"/>
  <c r="D66"/>
  <c r="D67"/>
  <c r="D68"/>
  <c r="D69"/>
  <c r="D70"/>
  <c r="D57"/>
  <c r="D64"/>
  <c r="E53"/>
  <c r="E54"/>
  <c r="E55"/>
  <c r="E60"/>
  <c r="E61"/>
  <c r="E62"/>
  <c r="E63"/>
  <c r="E64"/>
  <c r="E65"/>
  <c r="E66"/>
  <c r="E67"/>
  <c r="E68"/>
  <c r="E69"/>
  <c r="E70"/>
  <c r="F20" i="2"/>
  <c r="I25"/>
  <c r="F16"/>
  <c r="H16"/>
  <c r="J16"/>
  <c r="H17"/>
  <c r="J17"/>
  <c r="F18"/>
  <c r="H18"/>
  <c r="J18"/>
  <c r="H19"/>
  <c r="H20"/>
  <c r="J20"/>
  <c r="H21"/>
  <c r="F22"/>
  <c r="J22"/>
  <c r="F31"/>
  <c r="J31"/>
  <c r="J33"/>
  <c r="I16"/>
  <c r="I23"/>
  <c r="I24"/>
  <c r="I26"/>
  <c r="I27"/>
  <c r="I28"/>
  <c r="I29"/>
  <c r="I30"/>
  <c r="I31"/>
  <c r="I32"/>
  <c r="F25" i="25"/>
  <c r="BX16" i="18"/>
  <c r="H52" i="2" s="1"/>
  <c r="AN20" i="18"/>
  <c r="CB13"/>
  <c r="G49" i="25" s="1"/>
  <c r="BW21" i="18"/>
  <c r="E57" i="25" s="1"/>
  <c r="BV12" i="18"/>
  <c r="BX14"/>
  <c r="H50" i="2" s="1"/>
  <c r="BT15" i="18"/>
  <c r="CB15"/>
  <c r="G51" i="25" s="1"/>
  <c r="AN18" i="18"/>
  <c r="BT13"/>
  <c r="CI21"/>
  <c r="BU14"/>
  <c r="E50" i="2" s="1"/>
  <c r="BW14" i="18"/>
  <c r="G50" i="2" s="1"/>
  <c r="BY14" i="18"/>
  <c r="I50" i="2" s="1"/>
  <c r="CA14" i="18"/>
  <c r="F50" i="25" s="1"/>
  <c r="CI23" i="18"/>
  <c r="CB14"/>
  <c r="G50" i="25" s="1"/>
  <c r="CI25" i="18"/>
  <c r="BU15"/>
  <c r="E51" i="2" s="1"/>
  <c r="BW15" i="18"/>
  <c r="G51" i="2" s="1"/>
  <c r="BY15" i="18"/>
  <c r="I51" i="2" s="1"/>
  <c r="CA15" i="18"/>
  <c r="F51" i="25" s="1"/>
  <c r="CI27" i="18"/>
  <c r="CI29"/>
  <c r="BU16"/>
  <c r="E52" i="2" s="1"/>
  <c r="BW16" i="18"/>
  <c r="G52" i="2" s="1"/>
  <c r="BY16" i="18"/>
  <c r="I52" i="2" s="1"/>
  <c r="CA16" i="18"/>
  <c r="F52" i="25" s="1"/>
  <c r="CI31" i="18"/>
  <c r="CI33"/>
  <c r="W196" i="25"/>
  <c r="BV13" i="18"/>
  <c r="BX13"/>
  <c r="H49" i="2" s="1"/>
  <c r="BZ13" i="18"/>
  <c r="J49" i="2" s="1"/>
  <c r="BT14" i="18"/>
  <c r="BV14"/>
  <c r="BZ14"/>
  <c r="J50" i="2" s="1"/>
  <c r="BT11" i="18"/>
  <c r="BX11"/>
  <c r="H47" i="2" s="1"/>
  <c r="CB11" i="18"/>
  <c r="G47" i="25" s="1"/>
  <c r="BT12" i="18"/>
  <c r="BX12"/>
  <c r="H48" i="2" s="1"/>
  <c r="BZ12" i="18"/>
  <c r="J48" i="2" s="1"/>
  <c r="CB12" i="18"/>
  <c r="G48" i="25" s="1"/>
  <c r="AN17" i="18"/>
  <c r="AN19"/>
  <c r="CI13"/>
  <c r="BW13"/>
  <c r="G49" i="2" s="1"/>
  <c r="BY13" i="18"/>
  <c r="I49" i="2" s="1"/>
  <c r="CA13" i="18"/>
  <c r="F49" i="25" s="1"/>
  <c r="AN23" i="18"/>
  <c r="AN25"/>
  <c r="AN27"/>
  <c r="AN29"/>
  <c r="AN31"/>
  <c r="AN33"/>
  <c r="AN35"/>
  <c r="AN37"/>
  <c r="AN39"/>
  <c r="AN41"/>
  <c r="AN43"/>
  <c r="AN45"/>
  <c r="AN47"/>
  <c r="CI20"/>
  <c r="AN49"/>
  <c r="AN51"/>
  <c r="AN53"/>
  <c r="AN55"/>
  <c r="CI22"/>
  <c r="AN57"/>
  <c r="AN59"/>
  <c r="AN61"/>
  <c r="AN63"/>
  <c r="CI24"/>
  <c r="AN65"/>
  <c r="AN67"/>
  <c r="AN69"/>
  <c r="AN71"/>
  <c r="CI26"/>
  <c r="AN73"/>
  <c r="AN75"/>
  <c r="AN77"/>
  <c r="AN79"/>
  <c r="CI28"/>
  <c r="AN81"/>
  <c r="AN83"/>
  <c r="AN85"/>
  <c r="AN87"/>
  <c r="CI30"/>
  <c r="AN89"/>
  <c r="AN91"/>
  <c r="AN93"/>
  <c r="AN95"/>
  <c r="CI32"/>
  <c r="AN97"/>
  <c r="AN99"/>
  <c r="AN103"/>
  <c r="CI34"/>
  <c r="AN105"/>
  <c r="W163" i="25"/>
  <c r="W167"/>
  <c r="W169"/>
  <c r="W171"/>
  <c r="W177"/>
  <c r="W179"/>
  <c r="W181"/>
  <c r="E22" i="2"/>
  <c r="BV15" i="18"/>
  <c r="BX15"/>
  <c r="H51" i="2" s="1"/>
  <c r="BZ15" i="18"/>
  <c r="J51" i="2" s="1"/>
  <c r="BT16" i="18"/>
  <c r="BV16"/>
  <c r="BZ16"/>
  <c r="J52" i="2" s="1"/>
  <c r="CB16" i="18"/>
  <c r="I33" i="2"/>
  <c r="W233" i="25"/>
  <c r="O103" i="2"/>
  <c r="D25" i="28" s="1"/>
  <c r="O97" i="2"/>
  <c r="D19" i="28" s="1"/>
  <c r="O99" i="2"/>
  <c r="D21" i="28" s="1"/>
  <c r="O100" i="2"/>
  <c r="D22" i="28" s="1"/>
  <c r="O105" i="2"/>
  <c r="D27" i="28" s="1"/>
  <c r="L53" i="2"/>
  <c r="L55"/>
  <c r="CJ21" i="18"/>
  <c r="L57" i="2"/>
  <c r="G56"/>
  <c r="K56"/>
  <c r="G57"/>
  <c r="K57"/>
  <c r="G59"/>
  <c r="K59"/>
  <c r="G61"/>
  <c r="K61"/>
  <c r="G63"/>
  <c r="G65"/>
  <c r="G67"/>
  <c r="K67"/>
  <c r="O107"/>
  <c r="D29" i="28" s="1"/>
  <c r="D54" i="2"/>
  <c r="L54"/>
  <c r="D56"/>
  <c r="CJ20" i="18"/>
  <c r="L56" i="2"/>
  <c r="G58"/>
  <c r="K58"/>
  <c r="AN21" i="18"/>
  <c r="W85" i="25"/>
  <c r="CH12" i="18"/>
  <c r="BS12" s="1"/>
  <c r="CO12" s="1"/>
  <c r="CU12" s="1"/>
  <c r="CI12"/>
  <c r="BW12"/>
  <c r="BY12"/>
  <c r="I48" i="2" s="1"/>
  <c r="CA12" i="18"/>
  <c r="D53" i="2"/>
  <c r="D55"/>
  <c r="D57"/>
  <c r="K63"/>
  <c r="K65"/>
  <c r="G69"/>
  <c r="G60"/>
  <c r="D61"/>
  <c r="G62"/>
  <c r="CJ27" i="18"/>
  <c r="L63" i="2"/>
  <c r="D65"/>
  <c r="CJ29" i="18"/>
  <c r="L65" i="2"/>
  <c r="K66"/>
  <c r="D67"/>
  <c r="G68"/>
  <c r="D69"/>
  <c r="G70"/>
  <c r="K70"/>
  <c r="K53"/>
  <c r="K54"/>
  <c r="Q233"/>
  <c r="H71" i="28" s="1"/>
  <c r="AN101" i="18"/>
  <c r="D59" i="2"/>
  <c r="CJ23" i="18"/>
  <c r="L59" i="2"/>
  <c r="K60"/>
  <c r="CJ25" i="18"/>
  <c r="L61" i="2"/>
  <c r="K62"/>
  <c r="D63"/>
  <c r="G64"/>
  <c r="K64"/>
  <c r="G66"/>
  <c r="CJ31" i="18"/>
  <c r="L67" i="2"/>
  <c r="K68"/>
  <c r="L69"/>
  <c r="G53"/>
  <c r="G54"/>
  <c r="G55"/>
  <c r="O98"/>
  <c r="D20" i="28" s="1"/>
  <c r="O102" i="2"/>
  <c r="D24" i="28" s="1"/>
  <c r="O104" i="2"/>
  <c r="D26" i="28" s="1"/>
  <c r="O106" i="2"/>
  <c r="D28" i="28" s="1"/>
  <c r="D58" i="2"/>
  <c r="L58"/>
  <c r="D60"/>
  <c r="L60"/>
  <c r="D62"/>
  <c r="L62"/>
  <c r="D64"/>
  <c r="L64"/>
  <c r="D66"/>
  <c r="D68"/>
  <c r="L68"/>
  <c r="D70"/>
  <c r="L70"/>
  <c r="CH11" i="18"/>
  <c r="BU11"/>
  <c r="E47" i="2" s="1"/>
  <c r="BW11" i="18"/>
  <c r="BY11"/>
  <c r="CA11"/>
  <c r="AN14"/>
  <c r="AN16"/>
  <c r="CI17"/>
  <c r="CI18"/>
  <c r="CI19"/>
  <c r="BU20"/>
  <c r="E56" i="2" s="1"/>
  <c r="CH21" i="18"/>
  <c r="CH23"/>
  <c r="BS23" s="1"/>
  <c r="CO23" s="1"/>
  <c r="CU23" s="1"/>
  <c r="CH25"/>
  <c r="BS25" s="1"/>
  <c r="CO25" s="1"/>
  <c r="CU25" s="1"/>
  <c r="CH27"/>
  <c r="BS27" s="1"/>
  <c r="CO27" s="1"/>
  <c r="CU27" s="1"/>
  <c r="CH29"/>
  <c r="CH31"/>
  <c r="BS31" s="1"/>
  <c r="CO31" s="1"/>
  <c r="CU31" s="1"/>
  <c r="CH33"/>
  <c r="BS33" s="1"/>
  <c r="CO33" s="1"/>
  <c r="CU33" s="1"/>
  <c r="W160" i="25"/>
  <c r="W161"/>
  <c r="W162"/>
  <c r="W164"/>
  <c r="W166"/>
  <c r="W170"/>
  <c r="W172"/>
  <c r="W174"/>
  <c r="W176"/>
  <c r="W178"/>
  <c r="W271"/>
  <c r="W270"/>
  <c r="I17" i="2"/>
  <c r="I18"/>
  <c r="F18" i="25"/>
  <c r="I19" i="2"/>
  <c r="F19" i="25"/>
  <c r="I20" i="2"/>
  <c r="F20" i="25"/>
  <c r="W235"/>
  <c r="W201"/>
  <c r="W127"/>
  <c r="J23" i="2"/>
  <c r="G23" i="25"/>
  <c r="H24" i="2"/>
  <c r="J24"/>
  <c r="F25"/>
  <c r="H25"/>
  <c r="J25"/>
  <c r="H26"/>
  <c r="J26"/>
  <c r="H27"/>
  <c r="J27"/>
  <c r="H28"/>
  <c r="J28"/>
  <c r="H29"/>
  <c r="J29"/>
  <c r="F30"/>
  <c r="H30"/>
  <c r="J30"/>
  <c r="H31"/>
  <c r="F32"/>
  <c r="H32"/>
  <c r="J32"/>
  <c r="X107" i="25"/>
  <c r="BV11" i="18"/>
  <c r="BZ11"/>
  <c r="AN12"/>
  <c r="CH13"/>
  <c r="BS13" s="1"/>
  <c r="CO13" s="1"/>
  <c r="CU13" s="1"/>
  <c r="CI14"/>
  <c r="CI15"/>
  <c r="CI16"/>
  <c r="AN22"/>
  <c r="CJ22"/>
  <c r="AN24"/>
  <c r="CJ24"/>
  <c r="AN26"/>
  <c r="CJ26"/>
  <c r="AN28"/>
  <c r="CJ28"/>
  <c r="AN30"/>
  <c r="AN32"/>
  <c r="CJ32"/>
  <c r="AN34"/>
  <c r="CJ34"/>
  <c r="W272" i="25"/>
  <c r="W273"/>
  <c r="W274"/>
  <c r="W275"/>
  <c r="W277"/>
  <c r="W278"/>
  <c r="W279"/>
  <c r="W280"/>
  <c r="W281"/>
  <c r="W282"/>
  <c r="W283"/>
  <c r="W284"/>
  <c r="W285"/>
  <c r="W286"/>
  <c r="W287"/>
  <c r="W289"/>
  <c r="W290"/>
  <c r="W291"/>
  <c r="W292"/>
  <c r="W237"/>
  <c r="W238"/>
  <c r="W240"/>
  <c r="W241"/>
  <c r="W242"/>
  <c r="W243"/>
  <c r="W244"/>
  <c r="W245"/>
  <c r="W246"/>
  <c r="W247"/>
  <c r="W248"/>
  <c r="W250"/>
  <c r="W251"/>
  <c r="W252"/>
  <c r="W253"/>
  <c r="W254"/>
  <c r="W255"/>
  <c r="W197"/>
  <c r="W198"/>
  <c r="W200"/>
  <c r="W202"/>
  <c r="W204"/>
  <c r="W205"/>
  <c r="W206"/>
  <c r="W207"/>
  <c r="W208"/>
  <c r="W209"/>
  <c r="W210"/>
  <c r="W211"/>
  <c r="W212"/>
  <c r="W214"/>
  <c r="W215"/>
  <c r="W216"/>
  <c r="W217"/>
  <c r="W218"/>
  <c r="W159"/>
  <c r="W173"/>
  <c r="W180"/>
  <c r="W88"/>
  <c r="CJ17" i="18"/>
  <c r="CJ18"/>
  <c r="CJ19"/>
  <c r="CI11"/>
  <c r="BU12"/>
  <c r="E48" i="2" s="1"/>
  <c r="AN13" i="18"/>
  <c r="CH14"/>
  <c r="BS14" s="1"/>
  <c r="CO14" s="1"/>
  <c r="CU14" s="1"/>
  <c r="CH15"/>
  <c r="BS15" s="1"/>
  <c r="CO15" s="1"/>
  <c r="CU15" s="1"/>
  <c r="CH16"/>
  <c r="BS16" s="1"/>
  <c r="CO16" s="1"/>
  <c r="CU16" s="1"/>
  <c r="CH17"/>
  <c r="BS17" s="1"/>
  <c r="CO17" s="1"/>
  <c r="CU17" s="1"/>
  <c r="CH18"/>
  <c r="BS18" s="1"/>
  <c r="CO18" s="1"/>
  <c r="CU18" s="1"/>
  <c r="CH19"/>
  <c r="BS19" s="1"/>
  <c r="CO19" s="1"/>
  <c r="CU19" s="1"/>
  <c r="CH20"/>
  <c r="AN36"/>
  <c r="AN38"/>
  <c r="AN40"/>
  <c r="AN42"/>
  <c r="AN44"/>
  <c r="AN46"/>
  <c r="AN48"/>
  <c r="AN50"/>
  <c r="AN52"/>
  <c r="AN54"/>
  <c r="AN56"/>
  <c r="AN58"/>
  <c r="AN60"/>
  <c r="AN62"/>
  <c r="AN64"/>
  <c r="AN66"/>
  <c r="AN68"/>
  <c r="AN70"/>
  <c r="AN72"/>
  <c r="AN74"/>
  <c r="AN76"/>
  <c r="AN78"/>
  <c r="AN80"/>
  <c r="AN82"/>
  <c r="AN84"/>
  <c r="AN86"/>
  <c r="AN88"/>
  <c r="AN90"/>
  <c r="AN92"/>
  <c r="AN94"/>
  <c r="AN96"/>
  <c r="AN98"/>
  <c r="AN100"/>
  <c r="AN102"/>
  <c r="AN104"/>
  <c r="AN106"/>
  <c r="W122" i="25"/>
  <c r="W125"/>
  <c r="W126"/>
  <c r="W129"/>
  <c r="W130"/>
  <c r="W131"/>
  <c r="W132"/>
  <c r="W133"/>
  <c r="W134"/>
  <c r="W135"/>
  <c r="W136"/>
  <c r="W137"/>
  <c r="W139"/>
  <c r="W140"/>
  <c r="W141"/>
  <c r="W142"/>
  <c r="W143"/>
  <c r="W144"/>
  <c r="AN11" i="18"/>
  <c r="AN15"/>
  <c r="BU13"/>
  <c r="BS22"/>
  <c r="CO22" s="1"/>
  <c r="CU22" s="1"/>
  <c r="BS24"/>
  <c r="CO24" s="1"/>
  <c r="CU24" s="1"/>
  <c r="BS26"/>
  <c r="CO26" s="1"/>
  <c r="CU26" s="1"/>
  <c r="BS28"/>
  <c r="CO28" s="1"/>
  <c r="CU28" s="1"/>
  <c r="BS30"/>
  <c r="CO30" s="1"/>
  <c r="CU30" s="1"/>
  <c r="BS32"/>
  <c r="CO32" s="1"/>
  <c r="CU32" s="1"/>
  <c r="BS34"/>
  <c r="CO34" s="1"/>
  <c r="CU34" s="1"/>
  <c r="W87" i="25"/>
  <c r="W86"/>
  <c r="W91"/>
  <c r="W93"/>
  <c r="W94"/>
  <c r="W95"/>
  <c r="W96"/>
  <c r="E34" i="27" l="1"/>
  <c r="AB32"/>
  <c r="AB31"/>
  <c r="I289" i="25"/>
  <c r="I286"/>
  <c r="I290"/>
  <c r="I285"/>
  <c r="I277"/>
  <c r="I282"/>
  <c r="J195"/>
  <c r="T195" i="2"/>
  <c r="S195" s="1"/>
  <c r="CF439" i="18"/>
  <c r="CM546"/>
  <c r="L66" i="2"/>
  <c r="K55"/>
  <c r="T242"/>
  <c r="S242" s="1"/>
  <c r="I126" i="25"/>
  <c r="I202"/>
  <c r="I254"/>
  <c r="I271"/>
  <c r="I215"/>
  <c r="I198"/>
  <c r="I237"/>
  <c r="I173"/>
  <c r="I165"/>
  <c r="I180"/>
  <c r="I170"/>
  <c r="I161"/>
  <c r="I128"/>
  <c r="J232"/>
  <c r="CF546" i="18"/>
  <c r="G30" i="7" s="1"/>
  <c r="Y43" i="27"/>
  <c r="BQ27" i="18"/>
  <c r="AA69" i="27"/>
  <c r="Y69"/>
  <c r="W69"/>
  <c r="U69"/>
  <c r="S69"/>
  <c r="Q69"/>
  <c r="O69"/>
  <c r="M69"/>
  <c r="K69"/>
  <c r="I69"/>
  <c r="G69"/>
  <c r="E69"/>
  <c r="AB69"/>
  <c r="Z69"/>
  <c r="X69"/>
  <c r="V69"/>
  <c r="T69"/>
  <c r="R69"/>
  <c r="P69"/>
  <c r="N69"/>
  <c r="L69"/>
  <c r="J69"/>
  <c r="H69"/>
  <c r="F69"/>
  <c r="D69"/>
  <c r="M44"/>
  <c r="AA44"/>
  <c r="Y44"/>
  <c r="W44"/>
  <c r="U44"/>
  <c r="S44"/>
  <c r="Q44"/>
  <c r="O44"/>
  <c r="L44"/>
  <c r="J44"/>
  <c r="H44"/>
  <c r="F44"/>
  <c r="D44"/>
  <c r="AB44"/>
  <c r="Z44"/>
  <c r="X44"/>
  <c r="V44"/>
  <c r="T44"/>
  <c r="R44"/>
  <c r="P44"/>
  <c r="N44"/>
  <c r="K44"/>
  <c r="I44"/>
  <c r="G44"/>
  <c r="E44"/>
  <c r="BQ134" i="18"/>
  <c r="AB70" i="27"/>
  <c r="Z70"/>
  <c r="X70"/>
  <c r="V70"/>
  <c r="T70"/>
  <c r="R70"/>
  <c r="P70"/>
  <c r="N70"/>
  <c r="L70"/>
  <c r="J70"/>
  <c r="H70"/>
  <c r="F70"/>
  <c r="D70"/>
  <c r="AA70"/>
  <c r="Y70"/>
  <c r="W70"/>
  <c r="U70"/>
  <c r="S70"/>
  <c r="Q70"/>
  <c r="O70"/>
  <c r="M70"/>
  <c r="K70"/>
  <c r="I70"/>
  <c r="G70"/>
  <c r="E70"/>
  <c r="G43"/>
  <c r="K43"/>
  <c r="O43"/>
  <c r="D43"/>
  <c r="H43"/>
  <c r="L43"/>
  <c r="P43"/>
  <c r="T43"/>
  <c r="X43"/>
  <c r="AB43"/>
  <c r="U43"/>
  <c r="R56"/>
  <c r="AA56"/>
  <c r="Y56"/>
  <c r="W56"/>
  <c r="U56"/>
  <c r="S56"/>
  <c r="P56"/>
  <c r="N56"/>
  <c r="L56"/>
  <c r="J56"/>
  <c r="H56"/>
  <c r="F56"/>
  <c r="D56"/>
  <c r="AB56"/>
  <c r="Z56"/>
  <c r="X56"/>
  <c r="V56"/>
  <c r="T56"/>
  <c r="Q56"/>
  <c r="O56"/>
  <c r="M56"/>
  <c r="K56"/>
  <c r="I56"/>
  <c r="G56"/>
  <c r="E56"/>
  <c r="BQ124" i="18"/>
  <c r="S57" i="27"/>
  <c r="AA57"/>
  <c r="Y57"/>
  <c r="W57"/>
  <c r="T57"/>
  <c r="Q57"/>
  <c r="O57"/>
  <c r="M57"/>
  <c r="K57"/>
  <c r="I57"/>
  <c r="G57"/>
  <c r="E57"/>
  <c r="V57"/>
  <c r="AB57"/>
  <c r="Z57"/>
  <c r="X57"/>
  <c r="U57"/>
  <c r="R57"/>
  <c r="P57"/>
  <c r="N57"/>
  <c r="L57"/>
  <c r="J57"/>
  <c r="H57"/>
  <c r="F57"/>
  <c r="D57"/>
  <c r="E43"/>
  <c r="I43"/>
  <c r="M43"/>
  <c r="Q43"/>
  <c r="F43"/>
  <c r="J43"/>
  <c r="N43"/>
  <c r="R43"/>
  <c r="V43"/>
  <c r="Z43"/>
  <c r="S43"/>
  <c r="W43"/>
  <c r="AA43"/>
  <c r="CJ33" i="18"/>
  <c r="CF30"/>
  <c r="CL30" s="1"/>
  <c r="CF26"/>
  <c r="CL26" s="1"/>
  <c r="CF13"/>
  <c r="CL13" s="1"/>
  <c r="CF31"/>
  <c r="CL31" s="1"/>
  <c r="CF12"/>
  <c r="CL12" s="1"/>
  <c r="CF18"/>
  <c r="CL18" s="1"/>
  <c r="CF11"/>
  <c r="CL11" s="1"/>
  <c r="CF34"/>
  <c r="CL34" s="1"/>
  <c r="CF24"/>
  <c r="CL24" s="1"/>
  <c r="CF23"/>
  <c r="CL23" s="1"/>
  <c r="CF14"/>
  <c r="CL14" s="1"/>
  <c r="CF241"/>
  <c r="CF443"/>
  <c r="I129" i="25"/>
  <c r="K69" i="2"/>
  <c r="T57"/>
  <c r="S57" s="1"/>
  <c r="T66"/>
  <c r="S66" s="1"/>
  <c r="T64"/>
  <c r="S64" s="1"/>
  <c r="T62"/>
  <c r="S62" s="1"/>
  <c r="T69"/>
  <c r="S69" s="1"/>
  <c r="T49"/>
  <c r="S49" s="1"/>
  <c r="T68"/>
  <c r="S68" s="1"/>
  <c r="T67"/>
  <c r="S67" s="1"/>
  <c r="T56"/>
  <c r="S56" s="1"/>
  <c r="T48"/>
  <c r="S48" s="1"/>
  <c r="T61"/>
  <c r="S61" s="1"/>
  <c r="T54"/>
  <c r="S54" s="1"/>
  <c r="T65"/>
  <c r="S65" s="1"/>
  <c r="T47"/>
  <c r="S47" s="1"/>
  <c r="T55"/>
  <c r="S55" s="1"/>
  <c r="T70"/>
  <c r="S70" s="1"/>
  <c r="T51"/>
  <c r="S51" s="1"/>
  <c r="T60"/>
  <c r="S60" s="1"/>
  <c r="T52"/>
  <c r="S52" s="1"/>
  <c r="T59"/>
  <c r="S59" s="1"/>
  <c r="T58"/>
  <c r="S58" s="1"/>
  <c r="T50"/>
  <c r="S50" s="1"/>
  <c r="I199" i="25"/>
  <c r="I137"/>
  <c r="I125"/>
  <c r="I130"/>
  <c r="I122"/>
  <c r="I287"/>
  <c r="I279"/>
  <c r="I57"/>
  <c r="I62"/>
  <c r="I53" i="24"/>
  <c r="G53"/>
  <c r="E53"/>
  <c r="J53"/>
  <c r="H53"/>
  <c r="F53"/>
  <c r="D53"/>
  <c r="I55" i="25"/>
  <c r="I67"/>
  <c r="I52"/>
  <c r="H49" i="24"/>
  <c r="I25"/>
  <c r="I54"/>
  <c r="G54"/>
  <c r="E54"/>
  <c r="J54"/>
  <c r="H54"/>
  <c r="F54"/>
  <c r="D54"/>
  <c r="J30"/>
  <c r="H30"/>
  <c r="F30"/>
  <c r="D30"/>
  <c r="I30"/>
  <c r="G30"/>
  <c r="E30"/>
  <c r="J41"/>
  <c r="H41"/>
  <c r="F41"/>
  <c r="D41"/>
  <c r="I41"/>
  <c r="G41"/>
  <c r="E41"/>
  <c r="J40"/>
  <c r="H40"/>
  <c r="F40"/>
  <c r="D40"/>
  <c r="I40"/>
  <c r="G40"/>
  <c r="E40"/>
  <c r="I159" i="25"/>
  <c r="A159"/>
  <c r="J38" i="24"/>
  <c r="H38"/>
  <c r="F38"/>
  <c r="D38"/>
  <c r="I38"/>
  <c r="G38"/>
  <c r="E38"/>
  <c r="I42"/>
  <c r="G42"/>
  <c r="E42"/>
  <c r="J42"/>
  <c r="H42"/>
  <c r="F42"/>
  <c r="D42"/>
  <c r="I52"/>
  <c r="G52"/>
  <c r="E52"/>
  <c r="J52"/>
  <c r="H52"/>
  <c r="F52"/>
  <c r="D52"/>
  <c r="I179" i="25"/>
  <c r="A179"/>
  <c r="I175"/>
  <c r="A175"/>
  <c r="I167"/>
  <c r="A167"/>
  <c r="I39" i="24" s="1"/>
  <c r="I160" i="25"/>
  <c r="A160"/>
  <c r="I176"/>
  <c r="A176"/>
  <c r="G51" i="24" s="1"/>
  <c r="I168" i="25"/>
  <c r="A168"/>
  <c r="F25" i="24"/>
  <c r="J25"/>
  <c r="G25"/>
  <c r="E49"/>
  <c r="I49"/>
  <c r="F49"/>
  <c r="J49"/>
  <c r="I37"/>
  <c r="G37"/>
  <c r="E37"/>
  <c r="J37"/>
  <c r="H37"/>
  <c r="F37"/>
  <c r="D37"/>
  <c r="I66" i="25"/>
  <c r="A66"/>
  <c r="I64"/>
  <c r="A64"/>
  <c r="I69"/>
  <c r="A69"/>
  <c r="I49"/>
  <c r="A49"/>
  <c r="I68"/>
  <c r="A68"/>
  <c r="I56"/>
  <c r="A56"/>
  <c r="I48"/>
  <c r="A48"/>
  <c r="I54"/>
  <c r="A54"/>
  <c r="I65"/>
  <c r="A65"/>
  <c r="I47"/>
  <c r="A47"/>
  <c r="I70"/>
  <c r="A70"/>
  <c r="I51"/>
  <c r="A51"/>
  <c r="I60"/>
  <c r="A60"/>
  <c r="I59"/>
  <c r="A59"/>
  <c r="I58"/>
  <c r="A58"/>
  <c r="I50"/>
  <c r="A50"/>
  <c r="I50" i="24"/>
  <c r="G50"/>
  <c r="E50"/>
  <c r="J50"/>
  <c r="H50"/>
  <c r="F50"/>
  <c r="D50"/>
  <c r="J26"/>
  <c r="H26"/>
  <c r="F26"/>
  <c r="D26"/>
  <c r="I26"/>
  <c r="G26"/>
  <c r="E26"/>
  <c r="I245" i="25"/>
  <c r="A245"/>
  <c r="I246"/>
  <c r="A246"/>
  <c r="I232"/>
  <c r="A232"/>
  <c r="D25" i="24"/>
  <c r="H25"/>
  <c r="E25"/>
  <c r="G49"/>
  <c r="D49"/>
  <c r="CS669" i="18"/>
  <c r="H58" i="21"/>
  <c r="G58"/>
  <c r="E58"/>
  <c r="F58"/>
  <c r="N58" s="1"/>
  <c r="D58"/>
  <c r="CS562" i="18"/>
  <c r="G57" i="21"/>
  <c r="E57"/>
  <c r="D57"/>
  <c r="H57"/>
  <c r="F57"/>
  <c r="CS455" i="18"/>
  <c r="G56" i="21"/>
  <c r="E56"/>
  <c r="F56"/>
  <c r="D56"/>
  <c r="H56"/>
  <c r="CS348" i="18"/>
  <c r="H55" i="21"/>
  <c r="F55"/>
  <c r="D55"/>
  <c r="G55"/>
  <c r="E55"/>
  <c r="CS241" i="18"/>
  <c r="G54" i="21"/>
  <c r="E54"/>
  <c r="H54"/>
  <c r="F54"/>
  <c r="D54"/>
  <c r="CS659" i="18"/>
  <c r="H45" i="21"/>
  <c r="F45"/>
  <c r="D45"/>
  <c r="G45"/>
  <c r="E45"/>
  <c r="CS552" i="18"/>
  <c r="G44" i="21"/>
  <c r="E44"/>
  <c r="H44"/>
  <c r="F44"/>
  <c r="D44"/>
  <c r="CS445" i="18"/>
  <c r="G43" i="21"/>
  <c r="E43"/>
  <c r="H43"/>
  <c r="F43"/>
  <c r="D43"/>
  <c r="CS338" i="18"/>
  <c r="H42" i="21"/>
  <c r="F42"/>
  <c r="D42"/>
  <c r="G42"/>
  <c r="E42"/>
  <c r="CS231" i="18"/>
  <c r="H41" i="21"/>
  <c r="F41"/>
  <c r="D41"/>
  <c r="E41"/>
  <c r="G41"/>
  <c r="CV249" i="18"/>
  <c r="CV31"/>
  <c r="CV18"/>
  <c r="CS653"/>
  <c r="G32" i="21"/>
  <c r="E32"/>
  <c r="H32"/>
  <c r="F32"/>
  <c r="D32"/>
  <c r="CS546" i="18"/>
  <c r="H31" i="21"/>
  <c r="F31"/>
  <c r="D31"/>
  <c r="G31"/>
  <c r="E31"/>
  <c r="T254" i="2"/>
  <c r="S254" s="1"/>
  <c r="T246"/>
  <c r="S246" s="1"/>
  <c r="T240"/>
  <c r="S240" s="1"/>
  <c r="T236"/>
  <c r="S236" s="1"/>
  <c r="T253"/>
  <c r="S253" s="1"/>
  <c r="T245"/>
  <c r="S245" s="1"/>
  <c r="T237"/>
  <c r="S237" s="1"/>
  <c r="T232"/>
  <c r="S232" s="1"/>
  <c r="CV570" i="18"/>
  <c r="CS439"/>
  <c r="H30" i="21"/>
  <c r="D30"/>
  <c r="G30"/>
  <c r="E30"/>
  <c r="F30"/>
  <c r="CS332" i="18"/>
  <c r="H29" i="21"/>
  <c r="F29"/>
  <c r="D29"/>
  <c r="G29"/>
  <c r="E29"/>
  <c r="T179" i="2"/>
  <c r="S179" s="1"/>
  <c r="T159"/>
  <c r="S159" s="1"/>
  <c r="T175"/>
  <c r="S175" s="1"/>
  <c r="T171"/>
  <c r="S171" s="1"/>
  <c r="T167"/>
  <c r="S167" s="1"/>
  <c r="T163"/>
  <c r="S163" s="1"/>
  <c r="T176"/>
  <c r="S176" s="1"/>
  <c r="T172"/>
  <c r="S172" s="1"/>
  <c r="T168"/>
  <c r="S168" s="1"/>
  <c r="T164"/>
  <c r="S164" s="1"/>
  <c r="T162"/>
  <c r="S162" s="1"/>
  <c r="T181"/>
  <c r="S181" s="1"/>
  <c r="T160"/>
  <c r="S160" s="1"/>
  <c r="T158"/>
  <c r="S158" s="1"/>
  <c r="CS225" i="18"/>
  <c r="G28" i="21"/>
  <c r="E28"/>
  <c r="H28"/>
  <c r="F28"/>
  <c r="D28"/>
  <c r="CD120" i="18"/>
  <c r="CM120"/>
  <c r="CS120" s="1"/>
  <c r="CD125"/>
  <c r="CM125"/>
  <c r="CS125" s="1"/>
  <c r="CD133"/>
  <c r="CM133"/>
  <c r="CS133" s="1"/>
  <c r="CV677"/>
  <c r="CD126"/>
  <c r="CF126" s="1"/>
  <c r="CM126"/>
  <c r="CS126" s="1"/>
  <c r="CD132"/>
  <c r="CF132" s="1"/>
  <c r="CM132"/>
  <c r="CS132" s="1"/>
  <c r="CD122"/>
  <c r="CF122" s="1"/>
  <c r="CM122"/>
  <c r="CS122" s="1"/>
  <c r="CD134"/>
  <c r="CF134" s="1"/>
  <c r="CM134"/>
  <c r="CC142"/>
  <c r="CR119"/>
  <c r="CD137"/>
  <c r="T103" i="2" s="1"/>
  <c r="S103" s="1"/>
  <c r="CM137" i="18"/>
  <c r="CS137" s="1"/>
  <c r="CD130"/>
  <c r="CF130" s="1"/>
  <c r="CM130"/>
  <c r="CS130" s="1"/>
  <c r="CD127"/>
  <c r="CF127" s="1"/>
  <c r="CM127"/>
  <c r="CS127" s="1"/>
  <c r="CD123"/>
  <c r="CF123" s="1"/>
  <c r="CM123"/>
  <c r="CS123" s="1"/>
  <c r="CD138"/>
  <c r="CF138" s="1"/>
  <c r="CM138"/>
  <c r="CS138" s="1"/>
  <c r="CD131"/>
  <c r="CF131" s="1"/>
  <c r="CM131"/>
  <c r="CS131" s="1"/>
  <c r="CD135"/>
  <c r="CM135"/>
  <c r="CS135" s="1"/>
  <c r="CD128"/>
  <c r="CF128" s="1"/>
  <c r="CM128"/>
  <c r="CS128" s="1"/>
  <c r="CD124"/>
  <c r="CF124" s="1"/>
  <c r="CM124"/>
  <c r="CD119"/>
  <c r="CF119" s="1"/>
  <c r="CM119"/>
  <c r="CS119" s="1"/>
  <c r="CD141"/>
  <c r="CF141" s="1"/>
  <c r="CM141"/>
  <c r="CS141" s="1"/>
  <c r="CD129"/>
  <c r="CF129" s="1"/>
  <c r="CM129"/>
  <c r="CS129" s="1"/>
  <c r="CD140"/>
  <c r="CF140" s="1"/>
  <c r="CM140"/>
  <c r="CS140" s="1"/>
  <c r="CD136"/>
  <c r="CM136"/>
  <c r="CS136" s="1"/>
  <c r="CD139"/>
  <c r="CF139" s="1"/>
  <c r="CM139"/>
  <c r="CS139" s="1"/>
  <c r="CD121"/>
  <c r="CF121" s="1"/>
  <c r="CM121"/>
  <c r="CS121" s="1"/>
  <c r="CS11"/>
  <c r="CU119"/>
  <c r="CU142" s="1"/>
  <c r="CO142"/>
  <c r="CV34"/>
  <c r="CV28"/>
  <c r="CV26"/>
  <c r="CV24"/>
  <c r="CV142"/>
  <c r="CV356"/>
  <c r="CV463"/>
  <c r="CP16"/>
  <c r="CP14"/>
  <c r="D51" i="2"/>
  <c r="CP15" i="18"/>
  <c r="F52" i="2"/>
  <c r="F15" s="1"/>
  <c r="CQ16" i="18"/>
  <c r="F51" i="2"/>
  <c r="F14" s="1"/>
  <c r="CQ15" i="18"/>
  <c r="D47" i="2"/>
  <c r="CP11" i="18"/>
  <c r="F50" i="2"/>
  <c r="F13" s="1"/>
  <c r="CQ14" i="18"/>
  <c r="F49" i="2"/>
  <c r="F12" s="1"/>
  <c r="CQ13" i="18"/>
  <c r="D49" i="2"/>
  <c r="D12" s="1"/>
  <c r="CP13" i="18"/>
  <c r="CV13" s="1"/>
  <c r="CJ30"/>
  <c r="CQ11"/>
  <c r="CF137"/>
  <c r="CP23"/>
  <c r="CP21"/>
  <c r="CV21" s="1"/>
  <c r="F48" i="2"/>
  <c r="CQ12" i="18"/>
  <c r="CP12"/>
  <c r="CP20"/>
  <c r="CQ33"/>
  <c r="CV33" s="1"/>
  <c r="CQ30"/>
  <c r="CV30" s="1"/>
  <c r="CQ23"/>
  <c r="CQ22"/>
  <c r="CV22" s="1"/>
  <c r="CQ20"/>
  <c r="CD27"/>
  <c r="J63" i="25" s="1"/>
  <c r="A63" s="1"/>
  <c r="CM27" i="18"/>
  <c r="E56" i="25"/>
  <c r="X56" s="1"/>
  <c r="G55" i="7"/>
  <c r="E55"/>
  <c r="D55"/>
  <c r="H55"/>
  <c r="F55"/>
  <c r="G54"/>
  <c r="E54"/>
  <c r="D54"/>
  <c r="H54"/>
  <c r="F54"/>
  <c r="H53"/>
  <c r="F53"/>
  <c r="D53"/>
  <c r="G53"/>
  <c r="E53"/>
  <c r="H52"/>
  <c r="F52"/>
  <c r="D52"/>
  <c r="G52"/>
  <c r="E52"/>
  <c r="G51"/>
  <c r="E51"/>
  <c r="D51"/>
  <c r="H51"/>
  <c r="F51"/>
  <c r="G42"/>
  <c r="H42"/>
  <c r="F42"/>
  <c r="D42"/>
  <c r="E42"/>
  <c r="G41"/>
  <c r="E41"/>
  <c r="H41"/>
  <c r="F41"/>
  <c r="D41"/>
  <c r="G40"/>
  <c r="E40"/>
  <c r="D40"/>
  <c r="H40"/>
  <c r="F40"/>
  <c r="G39"/>
  <c r="H39"/>
  <c r="F39"/>
  <c r="D39"/>
  <c r="E39"/>
  <c r="G43"/>
  <c r="E43"/>
  <c r="H43"/>
  <c r="F43"/>
  <c r="D43"/>
  <c r="G31"/>
  <c r="E31"/>
  <c r="F31"/>
  <c r="H31"/>
  <c r="D31"/>
  <c r="H30"/>
  <c r="D30"/>
  <c r="G29"/>
  <c r="E29"/>
  <c r="F29"/>
  <c r="H29"/>
  <c r="D29"/>
  <c r="G28"/>
  <c r="E28"/>
  <c r="F28"/>
  <c r="H28"/>
  <c r="D28"/>
  <c r="G27"/>
  <c r="E27"/>
  <c r="D27"/>
  <c r="H27"/>
  <c r="F27"/>
  <c r="BS11" i="18"/>
  <c r="C47" i="25" s="1"/>
  <c r="W47" s="1"/>
  <c r="I103"/>
  <c r="I96"/>
  <c r="I93"/>
  <c r="I89"/>
  <c r="I104"/>
  <c r="I88"/>
  <c r="I97"/>
  <c r="I101"/>
  <c r="I94"/>
  <c r="I90"/>
  <c r="I85"/>
  <c r="I107"/>
  <c r="I99"/>
  <c r="I95"/>
  <c r="I91"/>
  <c r="I106"/>
  <c r="I102"/>
  <c r="I86"/>
  <c r="I105"/>
  <c r="I98"/>
  <c r="I92"/>
  <c r="I87"/>
  <c r="T97" i="2"/>
  <c r="S97" s="1"/>
  <c r="M85"/>
  <c r="H85" i="25"/>
  <c r="T92" i="2"/>
  <c r="S92" s="1"/>
  <c r="CF120" i="18"/>
  <c r="T86" i="2"/>
  <c r="S86" s="1"/>
  <c r="T98"/>
  <c r="S98" s="1"/>
  <c r="CF125" i="18"/>
  <c r="T91" i="2"/>
  <c r="S91" s="1"/>
  <c r="T88"/>
  <c r="S88" s="1"/>
  <c r="CF133" i="18"/>
  <c r="T99" i="2"/>
  <c r="S99" s="1"/>
  <c r="T90"/>
  <c r="S90" s="1"/>
  <c r="T93"/>
  <c r="S93" s="1"/>
  <c r="T100"/>
  <c r="S100" s="1"/>
  <c r="T87"/>
  <c r="S87" s="1"/>
  <c r="T105"/>
  <c r="S105" s="1"/>
  <c r="T95"/>
  <c r="S95" s="1"/>
  <c r="T106"/>
  <c r="S106" s="1"/>
  <c r="T107"/>
  <c r="S107" s="1"/>
  <c r="T94"/>
  <c r="S94" s="1"/>
  <c r="T85"/>
  <c r="S85" s="1"/>
  <c r="T96"/>
  <c r="S96" s="1"/>
  <c r="T104"/>
  <c r="S104" s="1"/>
  <c r="T89"/>
  <c r="S89" s="1"/>
  <c r="C70" i="25"/>
  <c r="W70" s="1"/>
  <c r="C70" i="2"/>
  <c r="C58" i="25"/>
  <c r="W58" s="1"/>
  <c r="C58" i="2"/>
  <c r="C52" i="25"/>
  <c r="C52" i="2"/>
  <c r="C48" i="25"/>
  <c r="W48" s="1"/>
  <c r="C48" i="2"/>
  <c r="C66" i="25"/>
  <c r="C29" s="1"/>
  <c r="W29" s="1"/>
  <c r="C66" i="2"/>
  <c r="C62" i="25"/>
  <c r="C25" s="1"/>
  <c r="W25" s="1"/>
  <c r="C62" i="2"/>
  <c r="C54" i="25"/>
  <c r="W54" s="1"/>
  <c r="C54" i="2"/>
  <c r="C50" i="25"/>
  <c r="W50" s="1"/>
  <c r="C50" i="2"/>
  <c r="C69" i="25"/>
  <c r="C32" s="1"/>
  <c r="W32" s="1"/>
  <c r="C69" i="2"/>
  <c r="C61" i="25"/>
  <c r="C24" s="1"/>
  <c r="W24" s="1"/>
  <c r="C61" i="2"/>
  <c r="C68" i="25"/>
  <c r="C31" s="1"/>
  <c r="W31" s="1"/>
  <c r="C68" i="2"/>
  <c r="C64" i="25"/>
  <c r="W64" s="1"/>
  <c r="C64" i="2"/>
  <c r="C60" i="25"/>
  <c r="C23" s="1"/>
  <c r="W23" s="1"/>
  <c r="C60" i="2"/>
  <c r="C55" i="25"/>
  <c r="W55" s="1"/>
  <c r="C55" i="2"/>
  <c r="C53" i="25"/>
  <c r="W53" s="1"/>
  <c r="C53" i="2"/>
  <c r="C51" i="25"/>
  <c r="W51" s="1"/>
  <c r="C51" i="2"/>
  <c r="C49" i="25"/>
  <c r="W49" s="1"/>
  <c r="C49" i="2"/>
  <c r="C67" i="25"/>
  <c r="C30" s="1"/>
  <c r="W30" s="1"/>
  <c r="C67" i="2"/>
  <c r="C63" i="25"/>
  <c r="C26" s="1"/>
  <c r="W26" s="1"/>
  <c r="C63" i="2"/>
  <c r="C59" i="25"/>
  <c r="C22" s="1"/>
  <c r="W22" s="1"/>
  <c r="C59" i="2"/>
  <c r="E59" i="25"/>
  <c r="E22" s="1"/>
  <c r="X22" s="1"/>
  <c r="Y111" i="18"/>
  <c r="BV146" s="1"/>
  <c r="AT146" s="1"/>
  <c r="Y110"/>
  <c r="BV145" s="1"/>
  <c r="AT145" s="1"/>
  <c r="BQ118"/>
  <c r="Y109"/>
  <c r="K51" i="2"/>
  <c r="CJ16" i="18"/>
  <c r="CK34"/>
  <c r="CK32"/>
  <c r="CK28"/>
  <c r="CK24"/>
  <c r="K52" i="2"/>
  <c r="L47"/>
  <c r="L10" s="1"/>
  <c r="CK21" i="18"/>
  <c r="L51" i="2"/>
  <c r="L14" s="1"/>
  <c r="L49"/>
  <c r="BV572" i="18"/>
  <c r="AT572" s="1"/>
  <c r="BQ17"/>
  <c r="CK25"/>
  <c r="CJ14"/>
  <c r="CK14" s="1"/>
  <c r="E23" i="2"/>
  <c r="E18"/>
  <c r="BV681" i="18"/>
  <c r="AT681" s="1"/>
  <c r="BV680"/>
  <c r="AT680" s="1"/>
  <c r="J257" i="2"/>
  <c r="I17" i="7" s="1"/>
  <c r="E16" i="2"/>
  <c r="CJ13" i="18"/>
  <c r="CK13" s="1"/>
  <c r="CA35"/>
  <c r="K50" i="2"/>
  <c r="L50"/>
  <c r="E58" i="25"/>
  <c r="X58" s="1"/>
  <c r="Y3" i="18"/>
  <c r="BV39" s="1"/>
  <c r="AT39" s="1"/>
  <c r="BV574"/>
  <c r="AT574" s="1"/>
  <c r="BV360"/>
  <c r="AT360" s="1"/>
  <c r="BV466"/>
  <c r="AT466" s="1"/>
  <c r="BV252"/>
  <c r="AT252" s="1"/>
  <c r="BV467"/>
  <c r="AT467" s="1"/>
  <c r="BV253"/>
  <c r="AT253" s="1"/>
  <c r="BV573"/>
  <c r="AT573" s="1"/>
  <c r="BV359"/>
  <c r="AT359" s="1"/>
  <c r="E28" i="2"/>
  <c r="E24"/>
  <c r="E20"/>
  <c r="CK20" i="18"/>
  <c r="X165" i="25"/>
  <c r="P178" i="2"/>
  <c r="F58" i="28" s="1"/>
  <c r="P174" i="2"/>
  <c r="F54" i="28" s="1"/>
  <c r="P170" i="2"/>
  <c r="F50" i="28" s="1"/>
  <c r="Q105" i="2"/>
  <c r="D91" i="28" s="1"/>
  <c r="H294" i="2"/>
  <c r="Q254"/>
  <c r="H92" i="28" s="1"/>
  <c r="Q250" i="2"/>
  <c r="H88" i="28" s="1"/>
  <c r="Q246" i="2"/>
  <c r="H84" i="28" s="1"/>
  <c r="Q243" i="2"/>
  <c r="H81" i="28" s="1"/>
  <c r="J183" i="2"/>
  <c r="I15" i="7" s="1"/>
  <c r="CK33" i="18"/>
  <c r="W168" i="25"/>
  <c r="CK29" i="18"/>
  <c r="P179" i="2"/>
  <c r="F59" i="28" s="1"/>
  <c r="Q96" i="2"/>
  <c r="D82" i="28" s="1"/>
  <c r="Q90" i="2"/>
  <c r="D76" i="28" s="1"/>
  <c r="BS29" i="18"/>
  <c r="CO29" s="1"/>
  <c r="CU29" s="1"/>
  <c r="BS21"/>
  <c r="CO21" s="1"/>
  <c r="CU21" s="1"/>
  <c r="Q234" i="2"/>
  <c r="H72" i="28" s="1"/>
  <c r="Q274" i="2"/>
  <c r="I75" i="28" s="1"/>
  <c r="Q238" i="2"/>
  <c r="H76" i="28" s="1"/>
  <c r="Y4" i="18"/>
  <c r="BV40" s="1"/>
  <c r="AT40" s="1"/>
  <c r="Y2"/>
  <c r="X197" i="25"/>
  <c r="CK31" i="18"/>
  <c r="CK27"/>
  <c r="CK23"/>
  <c r="E48" i="25"/>
  <c r="X48" s="1"/>
  <c r="X86"/>
  <c r="X233"/>
  <c r="D52"/>
  <c r="X159"/>
  <c r="E49"/>
  <c r="X49" s="1"/>
  <c r="X89"/>
  <c r="Q201" i="2"/>
  <c r="G76" i="28" s="1"/>
  <c r="Q218" i="2"/>
  <c r="G93" i="28" s="1"/>
  <c r="Q216" i="2"/>
  <c r="G91" i="28" s="1"/>
  <c r="Q214" i="2"/>
  <c r="G89" i="28" s="1"/>
  <c r="Q212" i="2"/>
  <c r="G87" i="28" s="1"/>
  <c r="Q210" i="2"/>
  <c r="G85" i="28" s="1"/>
  <c r="Q208" i="2"/>
  <c r="G83" i="28" s="1"/>
  <c r="Q206" i="2"/>
  <c r="G81" i="28" s="1"/>
  <c r="Q204" i="2"/>
  <c r="G79" i="28" s="1"/>
  <c r="BS20" i="18"/>
  <c r="CO20" s="1"/>
  <c r="CU20" s="1"/>
  <c r="X242" i="25"/>
  <c r="X241"/>
  <c r="X240"/>
  <c r="X239"/>
  <c r="X87"/>
  <c r="X270"/>
  <c r="X125"/>
  <c r="X124"/>
  <c r="X123"/>
  <c r="X273"/>
  <c r="W92"/>
  <c r="W213"/>
  <c r="W203"/>
  <c r="W249"/>
  <c r="W239"/>
  <c r="W288"/>
  <c r="W276"/>
  <c r="W138"/>
  <c r="W128"/>
  <c r="W165"/>
  <c r="F27" i="2"/>
  <c r="O101"/>
  <c r="D23" i="28" s="1"/>
  <c r="W175" i="25"/>
  <c r="X175"/>
  <c r="X213"/>
  <c r="F17"/>
  <c r="X128"/>
  <c r="X203"/>
  <c r="X249"/>
  <c r="X288"/>
  <c r="X276"/>
  <c r="Q94" i="2"/>
  <c r="D80" i="28" s="1"/>
  <c r="Q92" i="2"/>
  <c r="D78" i="28" s="1"/>
  <c r="P166" i="2"/>
  <c r="F46" i="28" s="1"/>
  <c r="F183" i="2"/>
  <c r="E33"/>
  <c r="E27"/>
  <c r="G294" i="25"/>
  <c r="I17" i="24" s="1"/>
  <c r="X292" i="25"/>
  <c r="X274"/>
  <c r="X272"/>
  <c r="F294"/>
  <c r="H17" i="24" s="1"/>
  <c r="C294" i="25"/>
  <c r="E17" i="24" s="1"/>
  <c r="W269" i="25"/>
  <c r="X271"/>
  <c r="E31" i="2"/>
  <c r="E21"/>
  <c r="W232" i="25"/>
  <c r="F257"/>
  <c r="H16" i="24" s="1"/>
  <c r="E11" i="2"/>
  <c r="X237" i="25"/>
  <c r="X236"/>
  <c r="X235"/>
  <c r="G257"/>
  <c r="I16" i="24" s="1"/>
  <c r="E29" i="2"/>
  <c r="E25"/>
  <c r="E17"/>
  <c r="X232" i="25"/>
  <c r="X234"/>
  <c r="G11"/>
  <c r="X200"/>
  <c r="X198"/>
  <c r="W195"/>
  <c r="X199"/>
  <c r="F220"/>
  <c r="H15" i="24" s="1"/>
  <c r="G220" i="25"/>
  <c r="I15" i="24" s="1"/>
  <c r="X196" i="25"/>
  <c r="W158"/>
  <c r="G183"/>
  <c r="I14" i="24" s="1"/>
  <c r="Q162" i="2"/>
  <c r="F74" i="28" s="1"/>
  <c r="P162" i="2"/>
  <c r="F42" i="28" s="1"/>
  <c r="X162" i="25"/>
  <c r="F13"/>
  <c r="X161"/>
  <c r="Q160" i="2"/>
  <c r="F72" i="28" s="1"/>
  <c r="F12" i="25"/>
  <c r="X160"/>
  <c r="X163"/>
  <c r="P175" i="2"/>
  <c r="F55" i="28" s="1"/>
  <c r="P167" i="2"/>
  <c r="F47" i="28" s="1"/>
  <c r="D183" i="2"/>
  <c r="D17" i="25"/>
  <c r="W121"/>
  <c r="X122"/>
  <c r="F146"/>
  <c r="H13" i="24" s="1"/>
  <c r="X126" i="25"/>
  <c r="G14"/>
  <c r="G146"/>
  <c r="I13" i="24" s="1"/>
  <c r="G13" i="25"/>
  <c r="D22"/>
  <c r="D16"/>
  <c r="X106"/>
  <c r="X104"/>
  <c r="X102"/>
  <c r="X100"/>
  <c r="X98"/>
  <c r="G28"/>
  <c r="G26"/>
  <c r="G24"/>
  <c r="X84"/>
  <c r="W84"/>
  <c r="G29"/>
  <c r="G25"/>
  <c r="D32"/>
  <c r="D26"/>
  <c r="X97"/>
  <c r="D23"/>
  <c r="X88"/>
  <c r="Q106" i="2"/>
  <c r="D92" i="28" s="1"/>
  <c r="L30" i="2"/>
  <c r="G29"/>
  <c r="G27"/>
  <c r="L22"/>
  <c r="Q89"/>
  <c r="D75" i="28" s="1"/>
  <c r="X85" i="25"/>
  <c r="P89" i="2"/>
  <c r="D43" i="28" s="1"/>
  <c r="F15" i="25"/>
  <c r="G109"/>
  <c r="I12" i="24" s="1"/>
  <c r="D20" i="25"/>
  <c r="D28"/>
  <c r="X105"/>
  <c r="X103"/>
  <c r="X99"/>
  <c r="L48" i="2"/>
  <c r="BT35" i="18"/>
  <c r="D52" i="2"/>
  <c r="P52" s="1"/>
  <c r="C43" i="28" s="1"/>
  <c r="K49" i="2"/>
  <c r="CB35" i="18"/>
  <c r="C21" i="25"/>
  <c r="W21" s="1"/>
  <c r="CJ11" i="18"/>
  <c r="F47" i="25"/>
  <c r="CJ12" i="18"/>
  <c r="CK12" s="1"/>
  <c r="F48" i="25"/>
  <c r="F11" s="1"/>
  <c r="X57"/>
  <c r="E20"/>
  <c r="X20" s="1"/>
  <c r="X69"/>
  <c r="X67"/>
  <c r="X65"/>
  <c r="X63"/>
  <c r="X61"/>
  <c r="X54"/>
  <c r="E17"/>
  <c r="X17" s="1"/>
  <c r="E47"/>
  <c r="D47"/>
  <c r="E50"/>
  <c r="D56"/>
  <c r="W66"/>
  <c r="W67"/>
  <c r="W52"/>
  <c r="C17"/>
  <c r="W17" s="1"/>
  <c r="L52" i="2"/>
  <c r="G52" i="25"/>
  <c r="G15" s="1"/>
  <c r="D48" i="2"/>
  <c r="D48" i="25"/>
  <c r="D50" i="2"/>
  <c r="D50" i="25"/>
  <c r="X70"/>
  <c r="E33"/>
  <c r="X33" s="1"/>
  <c r="X68"/>
  <c r="X66"/>
  <c r="X64"/>
  <c r="X62"/>
  <c r="X60"/>
  <c r="X55"/>
  <c r="E18"/>
  <c r="X18" s="1"/>
  <c r="X53"/>
  <c r="E16"/>
  <c r="X16" s="1"/>
  <c r="E52"/>
  <c r="E51"/>
  <c r="D49"/>
  <c r="D51"/>
  <c r="P58" i="2"/>
  <c r="C49" i="28" s="1"/>
  <c r="D21" i="2"/>
  <c r="Q54"/>
  <c r="C77" i="28" s="1"/>
  <c r="P67" i="2"/>
  <c r="C58" i="28" s="1"/>
  <c r="P61" i="2"/>
  <c r="C52" i="28" s="1"/>
  <c r="K26" i="2"/>
  <c r="D17"/>
  <c r="E10"/>
  <c r="L32"/>
  <c r="K31"/>
  <c r="K27"/>
  <c r="K23"/>
  <c r="Q143"/>
  <c r="E92" i="28" s="1"/>
  <c r="Q139" i="2"/>
  <c r="E88" i="28" s="1"/>
  <c r="Q135" i="2"/>
  <c r="E84" i="28" s="1"/>
  <c r="Q131" i="2"/>
  <c r="E80" i="28" s="1"/>
  <c r="K33" i="2"/>
  <c r="G32"/>
  <c r="I11"/>
  <c r="K21"/>
  <c r="L19"/>
  <c r="D19"/>
  <c r="K30"/>
  <c r="G28"/>
  <c r="K24"/>
  <c r="K22"/>
  <c r="L16"/>
  <c r="J14"/>
  <c r="I12"/>
  <c r="J11"/>
  <c r="J13"/>
  <c r="H12"/>
  <c r="I13"/>
  <c r="E13"/>
  <c r="F11"/>
  <c r="H15"/>
  <c r="P59"/>
  <c r="C50" i="28" s="1"/>
  <c r="Q55" i="2"/>
  <c r="C78" i="28" s="1"/>
  <c r="Q53" i="2"/>
  <c r="C76" i="28" s="1"/>
  <c r="K16" i="2"/>
  <c r="L17"/>
  <c r="G26"/>
  <c r="E19"/>
  <c r="L33"/>
  <c r="L31"/>
  <c r="L21"/>
  <c r="G16"/>
  <c r="K25"/>
  <c r="G33"/>
  <c r="G31"/>
  <c r="K29"/>
  <c r="G25"/>
  <c r="K28"/>
  <c r="G21"/>
  <c r="K32"/>
  <c r="G30"/>
  <c r="G24"/>
  <c r="G22"/>
  <c r="L20"/>
  <c r="L18"/>
  <c r="J15"/>
  <c r="H14"/>
  <c r="H11"/>
  <c r="J12"/>
  <c r="I15"/>
  <c r="E15"/>
  <c r="I14"/>
  <c r="E14"/>
  <c r="H13"/>
  <c r="P177"/>
  <c r="F57" i="28" s="1"/>
  <c r="P169" i="2"/>
  <c r="F49" i="28" s="1"/>
  <c r="Q127" i="2"/>
  <c r="E76" i="28" s="1"/>
  <c r="Q144" i="2"/>
  <c r="E93" i="28" s="1"/>
  <c r="Q142" i="2"/>
  <c r="E91" i="28" s="1"/>
  <c r="Q140" i="2"/>
  <c r="E89" i="28" s="1"/>
  <c r="Q138" i="2"/>
  <c r="E87" i="28" s="1"/>
  <c r="Q136" i="2"/>
  <c r="E85" i="28" s="1"/>
  <c r="Q134" i="2"/>
  <c r="E83" i="28" s="1"/>
  <c r="Q132" i="2"/>
  <c r="E81" i="28" s="1"/>
  <c r="Q130" i="2"/>
  <c r="E79" i="28" s="1"/>
  <c r="Q128" i="2"/>
  <c r="E77" i="28" s="1"/>
  <c r="P66" i="2"/>
  <c r="C57" i="28" s="1"/>
  <c r="P64" i="2"/>
  <c r="C55" i="28" s="1"/>
  <c r="F257" i="2"/>
  <c r="I146"/>
  <c r="P171"/>
  <c r="F51" i="28" s="1"/>
  <c r="P70" i="2"/>
  <c r="C61" i="28" s="1"/>
  <c r="P68" i="2"/>
  <c r="C59" i="28" s="1"/>
  <c r="P62" i="2"/>
  <c r="C53" i="28" s="1"/>
  <c r="P60" i="2"/>
  <c r="C51" i="28" s="1"/>
  <c r="Q107" i="2"/>
  <c r="D93" i="28" s="1"/>
  <c r="Q104" i="2"/>
  <c r="D90" i="28" s="1"/>
  <c r="P57" i="2"/>
  <c r="C48" i="28" s="1"/>
  <c r="H183" i="2"/>
  <c r="P292"/>
  <c r="I61" i="28" s="1"/>
  <c r="P288" i="2"/>
  <c r="I57" i="28" s="1"/>
  <c r="P284" i="2"/>
  <c r="I53" i="28" s="1"/>
  <c r="P280" i="2"/>
  <c r="I49" i="28" s="1"/>
  <c r="Q255" i="2"/>
  <c r="H93" i="28" s="1"/>
  <c r="Q253" i="2"/>
  <c r="H91" i="28" s="1"/>
  <c r="Q251" i="2"/>
  <c r="H89" i="28" s="1"/>
  <c r="Q249" i="2"/>
  <c r="H87" i="28" s="1"/>
  <c r="Q247" i="2"/>
  <c r="H85" i="28" s="1"/>
  <c r="Q245" i="2"/>
  <c r="H83" i="28" s="1"/>
  <c r="P181" i="2"/>
  <c r="F61" i="28" s="1"/>
  <c r="P173" i="2"/>
  <c r="F53" i="28" s="1"/>
  <c r="P180" i="2"/>
  <c r="F60" i="28" s="1"/>
  <c r="P172" i="2"/>
  <c r="F52" i="28" s="1"/>
  <c r="P168" i="2"/>
  <c r="F48" i="28" s="1"/>
  <c r="P164" i="2"/>
  <c r="F44" i="28" s="1"/>
  <c r="H257" i="2"/>
  <c r="H72"/>
  <c r="J294"/>
  <c r="I18" i="7" s="1"/>
  <c r="I220" i="2"/>
  <c r="Q215"/>
  <c r="G90" i="28" s="1"/>
  <c r="Q211" i="2"/>
  <c r="G86" i="28" s="1"/>
  <c r="Q207" i="2"/>
  <c r="G82" i="28" s="1"/>
  <c r="Q203" i="2"/>
  <c r="G78" i="28" s="1"/>
  <c r="P69" i="2"/>
  <c r="C60" i="28" s="1"/>
  <c r="Q57" i="2"/>
  <c r="C80" i="28" s="1"/>
  <c r="CJ15" i="18"/>
  <c r="CK15" s="1"/>
  <c r="BX35"/>
  <c r="CK30"/>
  <c r="CK26"/>
  <c r="CK22"/>
  <c r="F294" i="2"/>
  <c r="Q95"/>
  <c r="D81" i="28" s="1"/>
  <c r="Q93" i="2"/>
  <c r="D79" i="28" s="1"/>
  <c r="Q91" i="2"/>
  <c r="D77" i="28" s="1"/>
  <c r="P291" i="2"/>
  <c r="I60" i="28" s="1"/>
  <c r="P289" i="2"/>
  <c r="I58" i="28" s="1"/>
  <c r="P287" i="2"/>
  <c r="I56" i="28" s="1"/>
  <c r="P285" i="2"/>
  <c r="I54" i="28" s="1"/>
  <c r="P283" i="2"/>
  <c r="I52" i="28" s="1"/>
  <c r="P281" i="2"/>
  <c r="I50" i="28" s="1"/>
  <c r="P279" i="2"/>
  <c r="I48" i="28" s="1"/>
  <c r="P277" i="2"/>
  <c r="I46" i="28" s="1"/>
  <c r="P275" i="2"/>
  <c r="I44" i="28" s="1"/>
  <c r="P273" i="2"/>
  <c r="I42" i="28" s="1"/>
  <c r="Q272" i="2"/>
  <c r="I73" i="28" s="1"/>
  <c r="Q252" i="2"/>
  <c r="H90" i="28" s="1"/>
  <c r="Q248" i="2"/>
  <c r="H86" i="28" s="1"/>
  <c r="Q244" i="2"/>
  <c r="H82" i="28" s="1"/>
  <c r="Q121" i="2"/>
  <c r="E70" i="28" s="1"/>
  <c r="W90" i="25"/>
  <c r="CI35" i="18"/>
  <c r="Q217" i="2"/>
  <c r="G92" i="28" s="1"/>
  <c r="Q213" i="2"/>
  <c r="G88" i="28" s="1"/>
  <c r="Q209" i="2"/>
  <c r="G84" i="28" s="1"/>
  <c r="Q205" i="2"/>
  <c r="G80" i="28" s="1"/>
  <c r="Q202" i="2"/>
  <c r="G77" i="28" s="1"/>
  <c r="P65" i="2"/>
  <c r="C56" i="28" s="1"/>
  <c r="CH35" i="18"/>
  <c r="P290" i="2"/>
  <c r="I59" i="28" s="1"/>
  <c r="P282" i="2"/>
  <c r="I51" i="28" s="1"/>
  <c r="P278" i="2"/>
  <c r="I47" i="28" s="1"/>
  <c r="Q163" i="2"/>
  <c r="F75" i="28" s="1"/>
  <c r="P159" i="2"/>
  <c r="F39" i="28" s="1"/>
  <c r="Q141" i="2"/>
  <c r="E90" i="28" s="1"/>
  <c r="I294" i="2"/>
  <c r="H220"/>
  <c r="L294"/>
  <c r="K18" i="7" s="1"/>
  <c r="E146" i="2"/>
  <c r="E257"/>
  <c r="J109"/>
  <c r="I13" i="7" s="1"/>
  <c r="W124" i="25"/>
  <c r="W123"/>
  <c r="Q137" i="2"/>
  <c r="E86" i="28" s="1"/>
  <c r="Q133" i="2"/>
  <c r="E82" i="28" s="1"/>
  <c r="Q129" i="2"/>
  <c r="E78" i="28" s="1"/>
  <c r="CC12" i="18"/>
  <c r="O142" i="2"/>
  <c r="E27" i="28" s="1"/>
  <c r="O134" i="2"/>
  <c r="E19" i="28" s="1"/>
  <c r="O130" i="2"/>
  <c r="E15" i="28" s="1"/>
  <c r="O95" i="2"/>
  <c r="D17" i="28" s="1"/>
  <c r="O93" i="2"/>
  <c r="D15" i="28" s="1"/>
  <c r="O91" i="2"/>
  <c r="D13" i="28" s="1"/>
  <c r="O88" i="2"/>
  <c r="D10" i="28" s="1"/>
  <c r="O87" i="2"/>
  <c r="D9" i="28" s="1"/>
  <c r="O86" i="2"/>
  <c r="D8" i="28" s="1"/>
  <c r="CC33" i="18"/>
  <c r="CC31"/>
  <c r="CC27"/>
  <c r="CC25"/>
  <c r="CC23"/>
  <c r="CC19"/>
  <c r="CC17"/>
  <c r="CC15"/>
  <c r="BU35"/>
  <c r="E49" i="2"/>
  <c r="P49" s="1"/>
  <c r="C40" i="28" s="1"/>
  <c r="O126" i="2"/>
  <c r="E11" i="28" s="1"/>
  <c r="O125" i="2"/>
  <c r="E10" i="28" s="1"/>
  <c r="O271" i="2"/>
  <c r="I8" i="28" s="1"/>
  <c r="O269" i="2"/>
  <c r="I6" i="28" s="1"/>
  <c r="O144" i="2"/>
  <c r="E29" i="28" s="1"/>
  <c r="O140" i="2"/>
  <c r="E25" i="28" s="1"/>
  <c r="O136" i="2"/>
  <c r="E21" i="28" s="1"/>
  <c r="O132" i="2"/>
  <c r="E17" i="28" s="1"/>
  <c r="O127" i="2"/>
  <c r="E12" i="28" s="1"/>
  <c r="O201" i="2"/>
  <c r="G12" i="28" s="1"/>
  <c r="O121" i="2"/>
  <c r="E6" i="28" s="1"/>
  <c r="O180" i="2"/>
  <c r="F28" i="28" s="1"/>
  <c r="O170" i="2"/>
  <c r="F18" i="28" s="1"/>
  <c r="O218" i="2"/>
  <c r="G29" i="28" s="1"/>
  <c r="O214" i="2"/>
  <c r="G25" i="28" s="1"/>
  <c r="O208" i="2"/>
  <c r="G19" i="28" s="1"/>
  <c r="O202" i="2"/>
  <c r="G13" i="28" s="1"/>
  <c r="O197" i="2"/>
  <c r="G8" i="28" s="1"/>
  <c r="O254" i="2"/>
  <c r="H28" i="28" s="1"/>
  <c r="O250" i="2"/>
  <c r="H24" i="28" s="1"/>
  <c r="O242" i="2"/>
  <c r="H16" i="28" s="1"/>
  <c r="O289" i="2"/>
  <c r="I26" i="28" s="1"/>
  <c r="O283" i="2"/>
  <c r="I20" i="28" s="1"/>
  <c r="O277" i="2"/>
  <c r="I14" i="28" s="1"/>
  <c r="E294" i="2"/>
  <c r="O270"/>
  <c r="I7" i="28" s="1"/>
  <c r="H33" i="2"/>
  <c r="P103"/>
  <c r="D57" i="28" s="1"/>
  <c r="L27" i="2"/>
  <c r="P99"/>
  <c r="D53" i="28" s="1"/>
  <c r="F146" i="2"/>
  <c r="I257"/>
  <c r="Q271"/>
  <c r="I72" i="28" s="1"/>
  <c r="Q237" i="2"/>
  <c r="H75" i="28" s="1"/>
  <c r="P237" i="2"/>
  <c r="H43" i="28" s="1"/>
  <c r="Q236" i="2"/>
  <c r="H74" i="28" s="1"/>
  <c r="Q235" i="2"/>
  <c r="H73" i="28" s="1"/>
  <c r="P235" i="2"/>
  <c r="H41" i="28" s="1"/>
  <c r="P217" i="2"/>
  <c r="G60" i="28" s="1"/>
  <c r="P200" i="2"/>
  <c r="G43" i="28" s="1"/>
  <c r="P211" i="2"/>
  <c r="G54" i="28" s="1"/>
  <c r="P209" i="2"/>
  <c r="G52" i="28" s="1"/>
  <c r="Q198" i="2"/>
  <c r="G73" i="28" s="1"/>
  <c r="P198" i="2"/>
  <c r="G41" i="28" s="1"/>
  <c r="P205" i="2"/>
  <c r="G48" i="28" s="1"/>
  <c r="L12" i="2"/>
  <c r="Q197"/>
  <c r="G72" i="28" s="1"/>
  <c r="Q196" i="2"/>
  <c r="G71" i="28" s="1"/>
  <c r="J220" i="2"/>
  <c r="I16" i="7" s="1"/>
  <c r="I183" i="2"/>
  <c r="P141"/>
  <c r="E58" i="28" s="1"/>
  <c r="P137" i="2"/>
  <c r="E54" i="28" s="1"/>
  <c r="P135" i="2"/>
  <c r="E52" i="28" s="1"/>
  <c r="P133" i="2"/>
  <c r="E50" i="28" s="1"/>
  <c r="P131" i="2"/>
  <c r="E48" i="28" s="1"/>
  <c r="P129" i="2"/>
  <c r="E46" i="28" s="1"/>
  <c r="H146" i="2"/>
  <c r="K47"/>
  <c r="BW35" i="18"/>
  <c r="G47" i="2"/>
  <c r="P276"/>
  <c r="I45" i="28" s="1"/>
  <c r="P165" i="2"/>
  <c r="F45" i="28" s="1"/>
  <c r="P63" i="2"/>
  <c r="C54" i="28" s="1"/>
  <c r="P249" i="2"/>
  <c r="H55" i="28" s="1"/>
  <c r="P138" i="2"/>
  <c r="E55" i="28" s="1"/>
  <c r="P128" i="2"/>
  <c r="E45" i="28" s="1"/>
  <c r="K48" i="2"/>
  <c r="G48"/>
  <c r="P94"/>
  <c r="D48" i="28" s="1"/>
  <c r="Q86" i="2"/>
  <c r="D72" i="28" s="1"/>
  <c r="P86" i="2"/>
  <c r="D40" i="28" s="1"/>
  <c r="P93" i="2"/>
  <c r="D47" i="28" s="1"/>
  <c r="Q64" i="2"/>
  <c r="C87" i="28" s="1"/>
  <c r="Q62" i="2"/>
  <c r="C85" i="28" s="1"/>
  <c r="P255" i="2"/>
  <c r="H61" i="28" s="1"/>
  <c r="P253" i="2"/>
  <c r="H59" i="28" s="1"/>
  <c r="P251" i="2"/>
  <c r="H57" i="28" s="1"/>
  <c r="P247" i="2"/>
  <c r="H53" i="28" s="1"/>
  <c r="P245" i="2"/>
  <c r="H51" i="28" s="1"/>
  <c r="P218" i="2"/>
  <c r="G61" i="28" s="1"/>
  <c r="P216" i="2"/>
  <c r="G59" i="28" s="1"/>
  <c r="P214" i="2"/>
  <c r="G57" i="28" s="1"/>
  <c r="P212" i="2"/>
  <c r="G55" i="28" s="1"/>
  <c r="P210" i="2"/>
  <c r="G53" i="28" s="1"/>
  <c r="P208" i="2"/>
  <c r="G51" i="28" s="1"/>
  <c r="P206" i="2"/>
  <c r="G49" i="28" s="1"/>
  <c r="P204" i="2"/>
  <c r="G47" i="28" s="1"/>
  <c r="Q195" i="2"/>
  <c r="G70" i="28" s="1"/>
  <c r="Q181" i="2"/>
  <c r="F93" i="28" s="1"/>
  <c r="Q177" i="2"/>
  <c r="F89" i="28" s="1"/>
  <c r="Q173" i="2"/>
  <c r="F85" i="28" s="1"/>
  <c r="Q169" i="2"/>
  <c r="F81" i="28" s="1"/>
  <c r="Q165" i="2"/>
  <c r="F77" i="28" s="1"/>
  <c r="P161" i="2"/>
  <c r="F41" i="28" s="1"/>
  <c r="P144" i="2"/>
  <c r="E61" i="28" s="1"/>
  <c r="P142" i="2"/>
  <c r="E59" i="28" s="1"/>
  <c r="P140" i="2"/>
  <c r="E57" i="28" s="1"/>
  <c r="P136" i="2"/>
  <c r="E53" i="28" s="1"/>
  <c r="P134" i="2"/>
  <c r="E51" i="28" s="1"/>
  <c r="P132" i="2"/>
  <c r="E49" i="28" s="1"/>
  <c r="P130" i="2"/>
  <c r="E47" i="28" s="1"/>
  <c r="P127" i="2"/>
  <c r="E44" i="28" s="1"/>
  <c r="Q70" i="2"/>
  <c r="C93" i="28" s="1"/>
  <c r="Q66" i="2"/>
  <c r="C89" i="28" s="1"/>
  <c r="P274" i="2"/>
  <c r="I43" i="28" s="1"/>
  <c r="P243" i="2"/>
  <c r="H49" i="28" s="1"/>
  <c r="P238" i="2"/>
  <c r="H44" i="28" s="1"/>
  <c r="Q180" i="2"/>
  <c r="F92" i="28" s="1"/>
  <c r="Q178" i="2"/>
  <c r="F90" i="28" s="1"/>
  <c r="Q176" i="2"/>
  <c r="F88" i="28" s="1"/>
  <c r="Q174" i="2"/>
  <c r="F86" i="28" s="1"/>
  <c r="Q172" i="2"/>
  <c r="F84" i="28" s="1"/>
  <c r="Q170" i="2"/>
  <c r="F82" i="28" s="1"/>
  <c r="Q168" i="2"/>
  <c r="F80" i="28" s="1"/>
  <c r="Q166" i="2"/>
  <c r="F78" i="28" s="1"/>
  <c r="Q164" i="2"/>
  <c r="F76" i="28" s="1"/>
  <c r="Q161" i="2"/>
  <c r="F73" i="28" s="1"/>
  <c r="Q58" i="2"/>
  <c r="C81" i="28" s="1"/>
  <c r="P95" i="2"/>
  <c r="D49" i="28" s="1"/>
  <c r="P91" i="2"/>
  <c r="D45" i="28" s="1"/>
  <c r="O123" i="2"/>
  <c r="E8" i="28" s="1"/>
  <c r="E30" i="2"/>
  <c r="E26"/>
  <c r="G23"/>
  <c r="O178"/>
  <c r="F26" i="28" s="1"/>
  <c r="F122" s="1"/>
  <c r="O176" i="2"/>
  <c r="F24" i="28" s="1"/>
  <c r="O174" i="2"/>
  <c r="F22" i="28" s="1"/>
  <c r="F118" s="1"/>
  <c r="O172" i="2"/>
  <c r="F20" i="28" s="1"/>
  <c r="F116" s="1"/>
  <c r="O168" i="2"/>
  <c r="F16" i="28" s="1"/>
  <c r="O166" i="2"/>
  <c r="F14" i="28" s="1"/>
  <c r="O164" i="2"/>
  <c r="F12" i="28" s="1"/>
  <c r="O162" i="2"/>
  <c r="F10" i="28" s="1"/>
  <c r="F106" s="1"/>
  <c r="E183" i="2"/>
  <c r="O159"/>
  <c r="F7" i="28" s="1"/>
  <c r="O216" i="2"/>
  <c r="G27" i="28" s="1"/>
  <c r="G123" s="1"/>
  <c r="O212" i="2"/>
  <c r="G23" i="28" s="1"/>
  <c r="O210" i="2"/>
  <c r="G21" i="28" s="1"/>
  <c r="O206" i="2"/>
  <c r="G17" i="28" s="1"/>
  <c r="G113" s="1"/>
  <c r="O204" i="2"/>
  <c r="G15" i="28" s="1"/>
  <c r="G111" s="1"/>
  <c r="O200" i="2"/>
  <c r="G11" i="28" s="1"/>
  <c r="O198" i="2"/>
  <c r="G9" i="28" s="1"/>
  <c r="O195" i="2"/>
  <c r="G6" i="28" s="1"/>
  <c r="O252" i="2"/>
  <c r="H26" i="28" s="1"/>
  <c r="O246" i="2"/>
  <c r="H20" i="28" s="1"/>
  <c r="O244" i="2"/>
  <c r="H18" i="28" s="1"/>
  <c r="O240" i="2"/>
  <c r="H14" i="28" s="1"/>
  <c r="O291" i="2"/>
  <c r="I28" i="28" s="1"/>
  <c r="O287" i="2"/>
  <c r="I24" i="28" s="1"/>
  <c r="O285" i="2"/>
  <c r="I22" i="28" s="1"/>
  <c r="O281" i="2"/>
  <c r="I18" i="28" s="1"/>
  <c r="O279" i="2"/>
  <c r="I16" i="28" s="1"/>
  <c r="O275" i="2"/>
  <c r="I12" i="28" s="1"/>
  <c r="O273" i="2"/>
  <c r="I10" i="28" s="1"/>
  <c r="BZ35" i="18"/>
  <c r="J47" i="2"/>
  <c r="Q103"/>
  <c r="D89" i="28" s="1"/>
  <c r="Q99" i="2"/>
  <c r="D85" i="28" s="1"/>
  <c r="Q97" i="2"/>
  <c r="D83" i="28" s="1"/>
  <c r="D23" i="2"/>
  <c r="Q88"/>
  <c r="D74" i="28" s="1"/>
  <c r="I109" i="2"/>
  <c r="O96"/>
  <c r="D18" i="28" s="1"/>
  <c r="O94" i="2"/>
  <c r="D16" i="28" s="1"/>
  <c r="D112" s="1"/>
  <c r="O84" i="2"/>
  <c r="D6" i="28" s="1"/>
  <c r="O85" i="2"/>
  <c r="D7" i="28" s="1"/>
  <c r="Q87" i="2"/>
  <c r="D73" i="28" s="1"/>
  <c r="CC34" i="18"/>
  <c r="CC32"/>
  <c r="CC30"/>
  <c r="CC28"/>
  <c r="CC26"/>
  <c r="CC24"/>
  <c r="CC22"/>
  <c r="CC18"/>
  <c r="CC16"/>
  <c r="CC14"/>
  <c r="O143" i="2"/>
  <c r="E28" i="28" s="1"/>
  <c r="O141" i="2"/>
  <c r="E26" i="28" s="1"/>
  <c r="O139" i="2"/>
  <c r="E24" i="28" s="1"/>
  <c r="O137" i="2"/>
  <c r="E22" i="28" s="1"/>
  <c r="E118" s="1"/>
  <c r="O135" i="2"/>
  <c r="E20" i="28" s="1"/>
  <c r="E116" s="1"/>
  <c r="O133" i="2"/>
  <c r="E18" i="28" s="1"/>
  <c r="O131" i="2"/>
  <c r="E16" i="28" s="1"/>
  <c r="E112" s="1"/>
  <c r="O129" i="2"/>
  <c r="E14" i="28" s="1"/>
  <c r="E110" s="1"/>
  <c r="O122" i="2"/>
  <c r="E7" i="28" s="1"/>
  <c r="E32" i="2"/>
  <c r="O181"/>
  <c r="F29" i="28" s="1"/>
  <c r="F125" s="1"/>
  <c r="O179" i="2"/>
  <c r="F27" i="28" s="1"/>
  <c r="O177" i="2"/>
  <c r="F25" i="28" s="1"/>
  <c r="O173" i="2"/>
  <c r="F21" i="28" s="1"/>
  <c r="O171" i="2"/>
  <c r="F19" i="28" s="1"/>
  <c r="O169" i="2"/>
  <c r="F17" i="28" s="1"/>
  <c r="O167" i="2"/>
  <c r="F15" i="28" s="1"/>
  <c r="O163" i="2"/>
  <c r="F11" i="28" s="1"/>
  <c r="O161" i="2"/>
  <c r="F9" i="28" s="1"/>
  <c r="O160" i="2"/>
  <c r="F8" i="28" s="1"/>
  <c r="O158" i="2"/>
  <c r="F6" i="28" s="1"/>
  <c r="O217" i="2"/>
  <c r="G28" i="28" s="1"/>
  <c r="O215" i="2"/>
  <c r="G26" i="28" s="1"/>
  <c r="O211" i="2"/>
  <c r="G22" i="28" s="1"/>
  <c r="O209" i="2"/>
  <c r="G20" i="28" s="1"/>
  <c r="O207" i="2"/>
  <c r="G18" i="28" s="1"/>
  <c r="O205" i="2"/>
  <c r="G16" i="28" s="1"/>
  <c r="E220" i="2"/>
  <c r="O196"/>
  <c r="G7" i="28" s="1"/>
  <c r="O255" i="2"/>
  <c r="H29" i="28" s="1"/>
  <c r="O253" i="2"/>
  <c r="H27" i="28" s="1"/>
  <c r="O251" i="2"/>
  <c r="H25" i="28" s="1"/>
  <c r="O249" i="2"/>
  <c r="H23" i="28" s="1"/>
  <c r="O247" i="2"/>
  <c r="H21" i="28" s="1"/>
  <c r="O245" i="2"/>
  <c r="H19" i="28" s="1"/>
  <c r="O243" i="2"/>
  <c r="H17" i="28" s="1"/>
  <c r="H113" s="1"/>
  <c r="O241" i="2"/>
  <c r="H15" i="28" s="1"/>
  <c r="O238" i="2"/>
  <c r="H12" i="28" s="1"/>
  <c r="O237" i="2"/>
  <c r="H11" i="28" s="1"/>
  <c r="O235" i="2"/>
  <c r="H9" i="28" s="1"/>
  <c r="O232" i="2"/>
  <c r="H6" i="28" s="1"/>
  <c r="O233" i="2"/>
  <c r="H7" i="28" s="1"/>
  <c r="O292" i="2"/>
  <c r="I29" i="28" s="1"/>
  <c r="O290" i="2"/>
  <c r="I27" i="28" s="1"/>
  <c r="O286" i="2"/>
  <c r="I23" i="28" s="1"/>
  <c r="O284" i="2"/>
  <c r="I21" i="28" s="1"/>
  <c r="O282" i="2"/>
  <c r="I19" i="28" s="1"/>
  <c r="O280" i="2"/>
  <c r="I17" i="28" s="1"/>
  <c r="O278" i="2"/>
  <c r="I15" i="28" s="1"/>
  <c r="O274" i="2"/>
  <c r="I11" i="28" s="1"/>
  <c r="O272" i="2"/>
  <c r="I9" i="28" s="1"/>
  <c r="BV35" i="18"/>
  <c r="F47" i="2"/>
  <c r="P105"/>
  <c r="Q102"/>
  <c r="D88" i="28" s="1"/>
  <c r="P102" i="2"/>
  <c r="D56" i="28" s="1"/>
  <c r="Q100" i="2"/>
  <c r="D86" i="28" s="1"/>
  <c r="Q98" i="2"/>
  <c r="D84" i="28" s="1"/>
  <c r="Q84" i="2"/>
  <c r="D70" i="28" s="1"/>
  <c r="J146" i="2"/>
  <c r="I14" i="7" s="1"/>
  <c r="Q232" i="2"/>
  <c r="H70" i="28" s="1"/>
  <c r="Q242" i="2"/>
  <c r="H80" i="28" s="1"/>
  <c r="P242" i="2"/>
  <c r="H48" i="28" s="1"/>
  <c r="Q241" i="2"/>
  <c r="H79" i="28" s="1"/>
  <c r="P241" i="2"/>
  <c r="H47" i="28" s="1"/>
  <c r="Q240" i="2"/>
  <c r="H78" i="28" s="1"/>
  <c r="P240" i="2"/>
  <c r="H46" i="28" s="1"/>
  <c r="K17" i="2"/>
  <c r="Q270"/>
  <c r="I71" i="28" s="1"/>
  <c r="P270" i="2"/>
  <c r="I39" i="28" s="1"/>
  <c r="P254" i="2"/>
  <c r="H60" i="28" s="1"/>
  <c r="P252" i="2"/>
  <c r="H58" i="28" s="1"/>
  <c r="P250" i="2"/>
  <c r="H56" i="28" s="1"/>
  <c r="P246" i="2"/>
  <c r="H52" i="28" s="1"/>
  <c r="P244" i="2"/>
  <c r="H50" i="28" s="1"/>
  <c r="P215" i="2"/>
  <c r="G58" i="28" s="1"/>
  <c r="Q199" i="2"/>
  <c r="G74" i="28" s="1"/>
  <c r="P199" i="2"/>
  <c r="G42" i="28" s="1"/>
  <c r="P207" i="2"/>
  <c r="G50" i="28" s="1"/>
  <c r="F220" i="2"/>
  <c r="Q158"/>
  <c r="F70" i="28" s="1"/>
  <c r="P143" i="2"/>
  <c r="E60" i="28" s="1"/>
  <c r="Q126" i="2"/>
  <c r="E75" i="28" s="1"/>
  <c r="P126" i="2"/>
  <c r="E43" i="28" s="1"/>
  <c r="P139" i="2"/>
  <c r="E56" i="28" s="1"/>
  <c r="Q124" i="2"/>
  <c r="E73" i="28" s="1"/>
  <c r="P124" i="2"/>
  <c r="E41" i="28" s="1"/>
  <c r="Q123" i="2"/>
  <c r="E72" i="28" s="1"/>
  <c r="P123" i="2"/>
  <c r="E40" i="28" s="1"/>
  <c r="BY35" i="18"/>
  <c r="I47" i="2"/>
  <c r="P286"/>
  <c r="I55" i="28" s="1"/>
  <c r="N55" i="21"/>
  <c r="P176" i="2"/>
  <c r="F56" i="28" s="1"/>
  <c r="P202" i="2"/>
  <c r="G45" i="28" s="1"/>
  <c r="P96" i="2"/>
  <c r="D50" i="28" s="1"/>
  <c r="P90" i="2"/>
  <c r="D44" i="28" s="1"/>
  <c r="Q85" i="2"/>
  <c r="D71" i="28" s="1"/>
  <c r="P85" i="2"/>
  <c r="D39" i="28" s="1"/>
  <c r="P54" i="2"/>
  <c r="C45" i="28" s="1"/>
  <c r="CK18" i="18"/>
  <c r="CK16"/>
  <c r="W199" i="25"/>
  <c r="W236"/>
  <c r="W234"/>
  <c r="Q68" i="2"/>
  <c r="C91" i="28" s="1"/>
  <c r="Q60" i="2"/>
  <c r="C83" i="28" s="1"/>
  <c r="Q292" i="2"/>
  <c r="I93" i="28" s="1"/>
  <c r="Q290" i="2"/>
  <c r="I91" i="28" s="1"/>
  <c r="Q288" i="2"/>
  <c r="I89" i="28" s="1"/>
  <c r="Q286" i="2"/>
  <c r="I87" i="28" s="1"/>
  <c r="Q284" i="2"/>
  <c r="I85" i="28" s="1"/>
  <c r="Q282" i="2"/>
  <c r="I83" i="28" s="1"/>
  <c r="Q280" i="2"/>
  <c r="I81" i="28" s="1"/>
  <c r="Q278" i="2"/>
  <c r="I79" i="28" s="1"/>
  <c r="Q276" i="2"/>
  <c r="I77" i="28" s="1"/>
  <c r="P234" i="2"/>
  <c r="H40" i="28" s="1"/>
  <c r="Q179" i="2"/>
  <c r="F91" i="28" s="1"/>
  <c r="Q175" i="2"/>
  <c r="F87" i="28" s="1"/>
  <c r="Q171" i="2"/>
  <c r="F83" i="28" s="1"/>
  <c r="Q167" i="2"/>
  <c r="F79" i="28" s="1"/>
  <c r="Q291" i="2"/>
  <c r="I92" i="28" s="1"/>
  <c r="Q289" i="2"/>
  <c r="I90" i="28" s="1"/>
  <c r="Q287" i="2"/>
  <c r="I88" i="28" s="1"/>
  <c r="Q285" i="2"/>
  <c r="I86" i="28" s="1"/>
  <c r="Q283" i="2"/>
  <c r="I84" i="28" s="1"/>
  <c r="Q281" i="2"/>
  <c r="I82" i="28" s="1"/>
  <c r="Q279" i="2"/>
  <c r="I80" i="28" s="1"/>
  <c r="Q277" i="2"/>
  <c r="I78" i="28" s="1"/>
  <c r="Q275" i="2"/>
  <c r="I76" i="28" s="1"/>
  <c r="Q273" i="2"/>
  <c r="I74" i="28" s="1"/>
  <c r="P233" i="2"/>
  <c r="H39" i="28" s="1"/>
  <c r="P201" i="2"/>
  <c r="G44" i="28" s="1"/>
  <c r="Q200" i="2"/>
  <c r="G75" i="28" s="1"/>
  <c r="Q65" i="2"/>
  <c r="C88" i="28" s="1"/>
  <c r="Q63" i="2"/>
  <c r="C86" i="28" s="1"/>
  <c r="P55" i="2"/>
  <c r="C46" i="28" s="1"/>
  <c r="P53" i="2"/>
  <c r="C44" i="28" s="1"/>
  <c r="P272" i="2"/>
  <c r="I41" i="28" s="1"/>
  <c r="P56" i="2"/>
  <c r="C47" i="28" s="1"/>
  <c r="Q69" i="2"/>
  <c r="C92" i="28" s="1"/>
  <c r="Q67" i="2"/>
  <c r="C90" i="28" s="1"/>
  <c r="Q61" i="2"/>
  <c r="C84" i="28" s="1"/>
  <c r="Q59" i="2"/>
  <c r="C82" i="28" s="1"/>
  <c r="Q56" i="2"/>
  <c r="C79" i="28" s="1"/>
  <c r="CK19" i="18"/>
  <c r="CK17"/>
  <c r="CC13"/>
  <c r="CK11"/>
  <c r="E35" i="27" l="1"/>
  <c r="AB35" s="1"/>
  <c r="AB34"/>
  <c r="H117" i="28"/>
  <c r="F113"/>
  <c r="D120"/>
  <c r="I107"/>
  <c r="H105"/>
  <c r="H108"/>
  <c r="H121"/>
  <c r="H125"/>
  <c r="G118"/>
  <c r="G124"/>
  <c r="F117"/>
  <c r="E114"/>
  <c r="E122"/>
  <c r="G119"/>
  <c r="F110"/>
  <c r="I123"/>
  <c r="G114"/>
  <c r="I114"/>
  <c r="D117"/>
  <c r="G115"/>
  <c r="E121"/>
  <c r="A195" i="25"/>
  <c r="I195"/>
  <c r="D121" i="28"/>
  <c r="I110"/>
  <c r="I122"/>
  <c r="H120"/>
  <c r="G108"/>
  <c r="E111"/>
  <c r="F123"/>
  <c r="H110"/>
  <c r="I103"/>
  <c r="F124"/>
  <c r="P51" i="2"/>
  <c r="C42" i="28" s="1"/>
  <c r="R105" i="2"/>
  <c r="D59" i="28"/>
  <c r="D123" s="1"/>
  <c r="I113"/>
  <c r="I117"/>
  <c r="H103"/>
  <c r="D114"/>
  <c r="I108"/>
  <c r="I120"/>
  <c r="H116"/>
  <c r="G107"/>
  <c r="F120"/>
  <c r="G95"/>
  <c r="G125"/>
  <c r="E113"/>
  <c r="D104"/>
  <c r="D111"/>
  <c r="E123"/>
  <c r="I105"/>
  <c r="I111"/>
  <c r="I115"/>
  <c r="I119"/>
  <c r="I125"/>
  <c r="H107"/>
  <c r="H111"/>
  <c r="H115"/>
  <c r="H119"/>
  <c r="H123"/>
  <c r="G112"/>
  <c r="G116"/>
  <c r="G122"/>
  <c r="F105"/>
  <c r="F111"/>
  <c r="F115"/>
  <c r="F121"/>
  <c r="E120"/>
  <c r="E124"/>
  <c r="D103"/>
  <c r="I106"/>
  <c r="I112"/>
  <c r="I118"/>
  <c r="I124"/>
  <c r="H114"/>
  <c r="H122"/>
  <c r="G105"/>
  <c r="G117"/>
  <c r="F108"/>
  <c r="F112"/>
  <c r="E104"/>
  <c r="I116"/>
  <c r="H112"/>
  <c r="H124"/>
  <c r="G109"/>
  <c r="G121"/>
  <c r="F114"/>
  <c r="E108"/>
  <c r="E117"/>
  <c r="E125"/>
  <c r="E107"/>
  <c r="D109"/>
  <c r="D113"/>
  <c r="E115"/>
  <c r="CC11" i="18"/>
  <c r="CR11" s="1"/>
  <c r="CW11" s="1"/>
  <c r="CC21"/>
  <c r="C11" i="25"/>
  <c r="W11" s="1"/>
  <c r="W61"/>
  <c r="W60"/>
  <c r="E19"/>
  <c r="X19" s="1"/>
  <c r="C33"/>
  <c r="W33" s="1"/>
  <c r="I63"/>
  <c r="E30" i="7"/>
  <c r="F30"/>
  <c r="H15"/>
  <c r="W59" i="25"/>
  <c r="W63"/>
  <c r="W69"/>
  <c r="W62"/>
  <c r="W68"/>
  <c r="X59"/>
  <c r="C10"/>
  <c r="C18"/>
  <c r="W18" s="1"/>
  <c r="C27"/>
  <c r="W27" s="1"/>
  <c r="CF27" i="18"/>
  <c r="H49" i="7" s="1"/>
  <c r="H51" i="24"/>
  <c r="BS35" i="18"/>
  <c r="P50" i="2"/>
  <c r="C41" i="28" s="1"/>
  <c r="Q52" i="2"/>
  <c r="C75" i="28" s="1"/>
  <c r="Q49" i="2"/>
  <c r="C72" i="28" s="1"/>
  <c r="G27" i="24"/>
  <c r="H27"/>
  <c r="D51"/>
  <c r="F39"/>
  <c r="D27"/>
  <c r="I27"/>
  <c r="J39"/>
  <c r="T63" i="2"/>
  <c r="S63" s="1"/>
  <c r="Q51"/>
  <c r="C74" i="28" s="1"/>
  <c r="E27" i="24"/>
  <c r="G39"/>
  <c r="J51"/>
  <c r="E21" i="25"/>
  <c r="X21" s="1"/>
  <c r="E51" i="24"/>
  <c r="I51"/>
  <c r="F51"/>
  <c r="F27"/>
  <c r="J27"/>
  <c r="D39"/>
  <c r="H39"/>
  <c r="E39"/>
  <c r="I48"/>
  <c r="G48"/>
  <c r="H48"/>
  <c r="F48"/>
  <c r="D48"/>
  <c r="I29"/>
  <c r="G29"/>
  <c r="E29"/>
  <c r="J29"/>
  <c r="H29"/>
  <c r="F29"/>
  <c r="D29"/>
  <c r="W183" i="25"/>
  <c r="CV12" i="18"/>
  <c r="CS134"/>
  <c r="H53" i="21"/>
  <c r="F53"/>
  <c r="D53"/>
  <c r="E53"/>
  <c r="M53" s="1"/>
  <c r="G53"/>
  <c r="CS27" i="18"/>
  <c r="F52" i="21"/>
  <c r="D52"/>
  <c r="G52"/>
  <c r="E52"/>
  <c r="CS124" i="18"/>
  <c r="H40" i="21"/>
  <c r="F40"/>
  <c r="D40"/>
  <c r="G40"/>
  <c r="E40"/>
  <c r="Q50" i="2"/>
  <c r="C73" i="28" s="1"/>
  <c r="CW119" i="18"/>
  <c r="CW142" s="1"/>
  <c r="CR142"/>
  <c r="CD118"/>
  <c r="T84" i="2" s="1"/>
  <c r="S84" s="1"/>
  <c r="CM118" i="18"/>
  <c r="T102" i="2"/>
  <c r="S102" s="1"/>
  <c r="CF136" i="18"/>
  <c r="T101" i="2"/>
  <c r="S101" s="1"/>
  <c r="CF135" i="18"/>
  <c r="CC20"/>
  <c r="CR20" s="1"/>
  <c r="CW20" s="1"/>
  <c r="CC29"/>
  <c r="CR29" s="1"/>
  <c r="CW29" s="1"/>
  <c r="CV23"/>
  <c r="CV11"/>
  <c r="CV15"/>
  <c r="CV16"/>
  <c r="CV20"/>
  <c r="CV14"/>
  <c r="H56" i="25"/>
  <c r="H19" s="1"/>
  <c r="H60"/>
  <c r="CR24" i="18"/>
  <c r="CW24" s="1"/>
  <c r="H68" i="25"/>
  <c r="CR32" i="18"/>
  <c r="CW32" s="1"/>
  <c r="H53" i="25"/>
  <c r="CR17" i="18"/>
  <c r="CW17" s="1"/>
  <c r="H49" i="25"/>
  <c r="CR13" i="18"/>
  <c r="CW13" s="1"/>
  <c r="H50" i="25"/>
  <c r="CR14" i="18"/>
  <c r="CW14" s="1"/>
  <c r="H54" i="25"/>
  <c r="CR18" i="18"/>
  <c r="CW18" s="1"/>
  <c r="H58" i="25"/>
  <c r="H21" s="1"/>
  <c r="CR22" i="18"/>
  <c r="CW22" s="1"/>
  <c r="H62" i="25"/>
  <c r="H25" s="1"/>
  <c r="CR26" i="18"/>
  <c r="CW26" s="1"/>
  <c r="H66" i="25"/>
  <c r="H29" s="1"/>
  <c r="CR30" i="18"/>
  <c r="CW30" s="1"/>
  <c r="H70" i="25"/>
  <c r="H33" s="1"/>
  <c r="CR34" i="18"/>
  <c r="CW34" s="1"/>
  <c r="H51" i="25"/>
  <c r="CR15" i="18"/>
  <c r="CW15" s="1"/>
  <c r="H55" i="25"/>
  <c r="H18" s="1"/>
  <c r="CR19" i="18"/>
  <c r="CW19" s="1"/>
  <c r="H59" i="25"/>
  <c r="H22" s="1"/>
  <c r="CR23" i="18"/>
  <c r="CW23" s="1"/>
  <c r="H63" i="25"/>
  <c r="CR27" i="18"/>
  <c r="CW27" s="1"/>
  <c r="H67" i="25"/>
  <c r="H30" s="1"/>
  <c r="CR31" i="18"/>
  <c r="CW31" s="1"/>
  <c r="H48" i="25"/>
  <c r="H11" s="1"/>
  <c r="CR12" i="18"/>
  <c r="CW12" s="1"/>
  <c r="H47" i="25"/>
  <c r="H10" s="1"/>
  <c r="H52"/>
  <c r="H15" s="1"/>
  <c r="CR16" i="18"/>
  <c r="CW16" s="1"/>
  <c r="H64" i="25"/>
  <c r="CR28" i="18"/>
  <c r="CW28" s="1"/>
  <c r="H57" i="25"/>
  <c r="CR21" i="18"/>
  <c r="CW21" s="1"/>
  <c r="H61" i="25"/>
  <c r="CR25" i="18"/>
  <c r="CW25" s="1"/>
  <c r="H65" i="25"/>
  <c r="J48" i="24" s="1"/>
  <c r="H69" i="25"/>
  <c r="H32" s="1"/>
  <c r="CR33" i="18"/>
  <c r="CW33" s="1"/>
  <c r="C47" i="2"/>
  <c r="C10" s="1"/>
  <c r="CO11" i="18"/>
  <c r="CQ35"/>
  <c r="CP35"/>
  <c r="CD17"/>
  <c r="J53" i="25" s="1"/>
  <c r="CM17" i="18"/>
  <c r="H50" i="7"/>
  <c r="F50"/>
  <c r="D50"/>
  <c r="G50"/>
  <c r="E50"/>
  <c r="CL27" i="18"/>
  <c r="F49" i="7"/>
  <c r="G49"/>
  <c r="G38"/>
  <c r="H38"/>
  <c r="F38"/>
  <c r="D38"/>
  <c r="E38"/>
  <c r="W294" i="25"/>
  <c r="R209" i="2"/>
  <c r="R243"/>
  <c r="H14" i="7"/>
  <c r="C56" i="25"/>
  <c r="C56" i="2"/>
  <c r="C19" s="1"/>
  <c r="C65" i="25"/>
  <c r="E48" i="24" s="1"/>
  <c r="C65" i="2"/>
  <c r="O65" s="1"/>
  <c r="C57" i="25"/>
  <c r="C57" i="2"/>
  <c r="O57" s="1"/>
  <c r="G16" i="7"/>
  <c r="CJ35" i="18"/>
  <c r="D33" i="25"/>
  <c r="D11" i="2"/>
  <c r="D29" i="25"/>
  <c r="BV679" i="18"/>
  <c r="AT679" s="1"/>
  <c r="U648"/>
  <c r="BX679"/>
  <c r="AV679" s="1"/>
  <c r="D14" i="25"/>
  <c r="D18"/>
  <c r="BX572" i="18"/>
  <c r="AV572" s="1"/>
  <c r="P107" i="2"/>
  <c r="BV251" i="18"/>
  <c r="U220"/>
  <c r="BV465"/>
  <c r="U434"/>
  <c r="BV144"/>
  <c r="U113"/>
  <c r="BV358"/>
  <c r="AT358" s="1"/>
  <c r="U327"/>
  <c r="BX358"/>
  <c r="AV358" s="1"/>
  <c r="U541"/>
  <c r="G10" i="25"/>
  <c r="D21"/>
  <c r="D24"/>
  <c r="E27"/>
  <c r="X27" s="1"/>
  <c r="Q159" i="2"/>
  <c r="F71" i="28" s="1"/>
  <c r="F103" s="1"/>
  <c r="P19" i="2"/>
  <c r="P87"/>
  <c r="D41" i="28" s="1"/>
  <c r="D105" s="1"/>
  <c r="L11" i="2"/>
  <c r="P236"/>
  <c r="H42" i="28" s="1"/>
  <c r="G18" i="7"/>
  <c r="D11" i="25"/>
  <c r="D19"/>
  <c r="E12"/>
  <c r="X12" s="1"/>
  <c r="G12"/>
  <c r="D30"/>
  <c r="F14"/>
  <c r="D15"/>
  <c r="D31"/>
  <c r="C183"/>
  <c r="E14" i="24" s="1"/>
  <c r="E31" i="25"/>
  <c r="X31" s="1"/>
  <c r="E26"/>
  <c r="X26" s="1"/>
  <c r="U6" i="18"/>
  <c r="BV38"/>
  <c r="H18" i="7"/>
  <c r="E30" i="25"/>
  <c r="X30" s="1"/>
  <c r="E23"/>
  <c r="X23" s="1"/>
  <c r="E25"/>
  <c r="X25" s="1"/>
  <c r="E29"/>
  <c r="X29" s="1"/>
  <c r="D13"/>
  <c r="E24"/>
  <c r="X24" s="1"/>
  <c r="E28"/>
  <c r="X28" s="1"/>
  <c r="E32"/>
  <c r="X32" s="1"/>
  <c r="N29" i="21"/>
  <c r="N32"/>
  <c r="Q24" i="2"/>
  <c r="Q32"/>
  <c r="R169"/>
  <c r="L72"/>
  <c r="K12" i="7" s="1"/>
  <c r="P160" i="2"/>
  <c r="F40" i="28" s="1"/>
  <c r="F104" s="1"/>
  <c r="H146" i="25"/>
  <c r="P163" i="2"/>
  <c r="F43" i="28" s="1"/>
  <c r="F107" s="1"/>
  <c r="G183" i="2"/>
  <c r="F15" i="21" s="1"/>
  <c r="O90" i="2"/>
  <c r="D12" i="28" s="1"/>
  <c r="D108" s="1"/>
  <c r="D12" i="25"/>
  <c r="E11"/>
  <c r="X11" s="1"/>
  <c r="D25"/>
  <c r="R247" i="2"/>
  <c r="O124"/>
  <c r="E9" i="28" s="1"/>
  <c r="E105" s="1"/>
  <c r="P84" i="2"/>
  <c r="F183" i="25"/>
  <c r="H14" i="24" s="1"/>
  <c r="P92" i="2"/>
  <c r="D46" i="28" s="1"/>
  <c r="O203" i="2"/>
  <c r="G14" i="28" s="1"/>
  <c r="M30" i="21"/>
  <c r="O175" i="2"/>
  <c r="M55" i="21"/>
  <c r="O55" s="1"/>
  <c r="O248" i="2"/>
  <c r="H22" i="28" s="1"/>
  <c r="M57" i="21"/>
  <c r="O128" i="2"/>
  <c r="E13" i="28" s="1"/>
  <c r="E109" s="1"/>
  <c r="M28" i="21"/>
  <c r="D27" i="25"/>
  <c r="G27"/>
  <c r="X138"/>
  <c r="P203" i="2"/>
  <c r="G46" i="28" s="1"/>
  <c r="N30" i="21"/>
  <c r="P248" i="2"/>
  <c r="H54" i="28" s="1"/>
  <c r="N57" i="21"/>
  <c r="O239" i="2"/>
  <c r="H13" i="28" s="1"/>
  <c r="M31" i="21"/>
  <c r="O213" i="2"/>
  <c r="G24" i="28" s="1"/>
  <c r="M56" i="21"/>
  <c r="O165" i="2"/>
  <c r="F13" i="28" s="1"/>
  <c r="F109" s="1"/>
  <c r="M42" i="21"/>
  <c r="M29"/>
  <c r="O276" i="2"/>
  <c r="M32" i="21"/>
  <c r="O288" i="2"/>
  <c r="O92"/>
  <c r="D14" i="28" s="1"/>
  <c r="D110" s="1"/>
  <c r="O138" i="2"/>
  <c r="E23" i="28" s="1"/>
  <c r="E119" s="1"/>
  <c r="X101" i="25"/>
  <c r="X109" s="1"/>
  <c r="Q22" i="2"/>
  <c r="Q30"/>
  <c r="P16"/>
  <c r="X257" i="25"/>
  <c r="N31" i="21"/>
  <c r="N28"/>
  <c r="N53"/>
  <c r="H294" i="25"/>
  <c r="R99" i="2"/>
  <c r="D72"/>
  <c r="D294" i="25"/>
  <c r="F17" i="24" s="1"/>
  <c r="D257" i="25"/>
  <c r="F16" i="24" s="1"/>
  <c r="X269" i="25"/>
  <c r="X294" s="1"/>
  <c r="E294"/>
  <c r="G17" i="24" s="1"/>
  <c r="D10" i="2"/>
  <c r="D24"/>
  <c r="D26"/>
  <c r="E257" i="25"/>
  <c r="G16" i="24" s="1"/>
  <c r="C257" i="25"/>
  <c r="E16" i="24" s="1"/>
  <c r="W257" i="25"/>
  <c r="W220"/>
  <c r="E220"/>
  <c r="G15" i="24" s="1"/>
  <c r="X195" i="25"/>
  <c r="X220" s="1"/>
  <c r="D30" i="2"/>
  <c r="C14" i="25"/>
  <c r="W14" s="1"/>
  <c r="D220"/>
  <c r="F15" i="24" s="1"/>
  <c r="C220" i="25"/>
  <c r="E15" i="24" s="1"/>
  <c r="E183" i="25"/>
  <c r="G14" i="24" s="1"/>
  <c r="X158" i="25"/>
  <c r="X183" s="1"/>
  <c r="H183"/>
  <c r="H17"/>
  <c r="H23"/>
  <c r="H27"/>
  <c r="H31"/>
  <c r="D183"/>
  <c r="F14" i="24" s="1"/>
  <c r="E146" i="25"/>
  <c r="G13" i="24" s="1"/>
  <c r="X121" i="25"/>
  <c r="Q125" i="2"/>
  <c r="E74" i="28" s="1"/>
  <c r="H13" i="25"/>
  <c r="G14" i="2"/>
  <c r="H26" i="25"/>
  <c r="C12"/>
  <c r="W12" s="1"/>
  <c r="C146"/>
  <c r="E13" i="24" s="1"/>
  <c r="D14" i="2"/>
  <c r="C13" i="25"/>
  <c r="W13" s="1"/>
  <c r="D146"/>
  <c r="F13" i="24" s="1"/>
  <c r="W146" i="25"/>
  <c r="Q28" i="2"/>
  <c r="D109" i="25"/>
  <c r="F12" i="24" s="1"/>
  <c r="E109" i="25"/>
  <c r="G12" i="24" s="1"/>
  <c r="H16" i="25"/>
  <c r="H20"/>
  <c r="H24"/>
  <c r="C16"/>
  <c r="W16" s="1"/>
  <c r="F109"/>
  <c r="H12" i="24" s="1"/>
  <c r="X51" i="25"/>
  <c r="E14"/>
  <c r="X14" s="1"/>
  <c r="D72"/>
  <c r="F11" i="24" s="1"/>
  <c r="D10" i="25"/>
  <c r="H72"/>
  <c r="X52"/>
  <c r="E15"/>
  <c r="X15" s="1"/>
  <c r="X50"/>
  <c r="E13"/>
  <c r="X13" s="1"/>
  <c r="E72"/>
  <c r="G11" i="24" s="1"/>
  <c r="E10" i="25"/>
  <c r="X47"/>
  <c r="W10"/>
  <c r="F72"/>
  <c r="H11" i="24" s="1"/>
  <c r="F10" i="25"/>
  <c r="G72"/>
  <c r="I11" i="24" s="1"/>
  <c r="I18" s="1"/>
  <c r="Q26" i="2"/>
  <c r="I72"/>
  <c r="I10"/>
  <c r="I35" s="1"/>
  <c r="P239"/>
  <c r="F72"/>
  <c r="F10"/>
  <c r="O50"/>
  <c r="C9" i="28" s="1"/>
  <c r="C13" i="2"/>
  <c r="O52"/>
  <c r="O54"/>
  <c r="C17"/>
  <c r="O56"/>
  <c r="O58"/>
  <c r="C21"/>
  <c r="O60"/>
  <c r="C23"/>
  <c r="O62"/>
  <c r="C25"/>
  <c r="O64"/>
  <c r="C27"/>
  <c r="O66"/>
  <c r="C25" i="28" s="1"/>
  <c r="C121" s="1"/>
  <c r="C29" i="2"/>
  <c r="O68"/>
  <c r="C31"/>
  <c r="O70"/>
  <c r="C33"/>
  <c r="H109"/>
  <c r="H23"/>
  <c r="F109"/>
  <c r="H13" i="7" s="1"/>
  <c r="F24" i="2"/>
  <c r="Q48"/>
  <c r="C71" i="28" s="1"/>
  <c r="K11" i="2"/>
  <c r="O48"/>
  <c r="C11"/>
  <c r="Q23"/>
  <c r="Q19"/>
  <c r="Q31"/>
  <c r="R102"/>
  <c r="P106"/>
  <c r="Q21"/>
  <c r="Q29"/>
  <c r="Q12"/>
  <c r="Q20"/>
  <c r="P31"/>
  <c r="P29"/>
  <c r="G19"/>
  <c r="L13"/>
  <c r="D16"/>
  <c r="K15"/>
  <c r="G18"/>
  <c r="L23"/>
  <c r="Q16"/>
  <c r="Q18"/>
  <c r="P22"/>
  <c r="D13"/>
  <c r="H10"/>
  <c r="K12"/>
  <c r="K19"/>
  <c r="D15"/>
  <c r="D18"/>
  <c r="D28"/>
  <c r="D32"/>
  <c r="G15"/>
  <c r="D25"/>
  <c r="D29"/>
  <c r="D33"/>
  <c r="K13"/>
  <c r="G17"/>
  <c r="P21"/>
  <c r="Q239"/>
  <c r="O47"/>
  <c r="J72"/>
  <c r="I12" i="7" s="1"/>
  <c r="I19" s="1"/>
  <c r="J10" i="2"/>
  <c r="J35" s="1"/>
  <c r="P48"/>
  <c r="C39" i="28" s="1"/>
  <c r="G11" i="2"/>
  <c r="Q101"/>
  <c r="D87" i="28" s="1"/>
  <c r="D95" s="1"/>
  <c r="O49" i="2"/>
  <c r="E72"/>
  <c r="G12" i="7" s="1"/>
  <c r="E12" i="2"/>
  <c r="E35" s="1"/>
  <c r="O51"/>
  <c r="O53"/>
  <c r="C12" i="28" s="1"/>
  <c r="C108" s="1"/>
  <c r="C16" i="2"/>
  <c r="O55"/>
  <c r="C14" i="28" s="1"/>
  <c r="C110" s="1"/>
  <c r="C18" i="2"/>
  <c r="O59"/>
  <c r="C22"/>
  <c r="O61"/>
  <c r="C24"/>
  <c r="O63"/>
  <c r="C26"/>
  <c r="C28"/>
  <c r="O67"/>
  <c r="C30"/>
  <c r="O69"/>
  <c r="C32"/>
  <c r="P15"/>
  <c r="Q33"/>
  <c r="Q25"/>
  <c r="G10"/>
  <c r="K10"/>
  <c r="P13"/>
  <c r="P20"/>
  <c r="P25"/>
  <c r="G12"/>
  <c r="G20"/>
  <c r="D20"/>
  <c r="L25"/>
  <c r="L29"/>
  <c r="L26"/>
  <c r="K18"/>
  <c r="D22"/>
  <c r="K14"/>
  <c r="L15"/>
  <c r="G13"/>
  <c r="K20"/>
  <c r="L28"/>
  <c r="L24"/>
  <c r="D27"/>
  <c r="D31"/>
  <c r="Q13"/>
  <c r="R177"/>
  <c r="N45" i="21"/>
  <c r="G14" i="7"/>
  <c r="H17"/>
  <c r="R245" i="2"/>
  <c r="Q122"/>
  <c r="R274"/>
  <c r="R251"/>
  <c r="R255"/>
  <c r="R211"/>
  <c r="R161"/>
  <c r="R173"/>
  <c r="R181"/>
  <c r="R129"/>
  <c r="R133"/>
  <c r="R137"/>
  <c r="R141"/>
  <c r="R103"/>
  <c r="G15" i="7"/>
  <c r="R204" i="2"/>
  <c r="R216"/>
  <c r="R206"/>
  <c r="G17" i="7"/>
  <c r="R237" i="2"/>
  <c r="P271"/>
  <c r="H16" i="7"/>
  <c r="P100" i="2"/>
  <c r="P104"/>
  <c r="R235"/>
  <c r="R238"/>
  <c r="R253"/>
  <c r="R205"/>
  <c r="R217"/>
  <c r="R131"/>
  <c r="R135"/>
  <c r="R94"/>
  <c r="P47"/>
  <c r="C38" i="28" s="1"/>
  <c r="R172" i="2"/>
  <c r="P158"/>
  <c r="R198"/>
  <c r="R210"/>
  <c r="P98"/>
  <c r="R212"/>
  <c r="P97"/>
  <c r="R162"/>
  <c r="R166"/>
  <c r="CK35" i="18"/>
  <c r="R164" i="2"/>
  <c r="R168"/>
  <c r="H12" i="25"/>
  <c r="O234" i="2"/>
  <c r="H220" i="25"/>
  <c r="O199" i="2"/>
  <c r="P269"/>
  <c r="I38" i="28" s="1"/>
  <c r="D294" i="2"/>
  <c r="P122"/>
  <c r="E39" i="28" s="1"/>
  <c r="D146" i="2"/>
  <c r="M58" i="21"/>
  <c r="O58" s="1"/>
  <c r="R286" i="2"/>
  <c r="M44" i="21"/>
  <c r="R165" i="2"/>
  <c r="M50"/>
  <c r="M54"/>
  <c r="M58"/>
  <c r="M62"/>
  <c r="M66"/>
  <c r="M70"/>
  <c r="P101"/>
  <c r="D55" i="28" s="1"/>
  <c r="D119" s="1"/>
  <c r="R176" i="2"/>
  <c r="P88"/>
  <c r="D109"/>
  <c r="Q47"/>
  <c r="C70" i="28" s="1"/>
  <c r="K72" i="2"/>
  <c r="P196"/>
  <c r="D220"/>
  <c r="P232"/>
  <c r="D257"/>
  <c r="M51"/>
  <c r="M55"/>
  <c r="M59"/>
  <c r="M63"/>
  <c r="M67"/>
  <c r="R93"/>
  <c r="M54" i="21"/>
  <c r="M48" i="2"/>
  <c r="N43" i="21"/>
  <c r="G146" i="2"/>
  <c r="R278"/>
  <c r="R282"/>
  <c r="R290"/>
  <c r="R233"/>
  <c r="R207"/>
  <c r="R215"/>
  <c r="R160"/>
  <c r="R85"/>
  <c r="R96"/>
  <c r="R273"/>
  <c r="R279"/>
  <c r="R285"/>
  <c r="R291"/>
  <c r="R244"/>
  <c r="E109"/>
  <c r="R123"/>
  <c r="P195"/>
  <c r="N41" i="21"/>
  <c r="N42"/>
  <c r="G220" i="2"/>
  <c r="P197"/>
  <c r="R277"/>
  <c r="R289"/>
  <c r="R250"/>
  <c r="R208"/>
  <c r="R218"/>
  <c r="R180"/>
  <c r="R127"/>
  <c r="R132"/>
  <c r="R140"/>
  <c r="R126"/>
  <c r="R86"/>
  <c r="R87"/>
  <c r="R130"/>
  <c r="CC35" i="18"/>
  <c r="M49" i="2"/>
  <c r="O89"/>
  <c r="O236"/>
  <c r="M45" i="21"/>
  <c r="R249" i="2"/>
  <c r="M52"/>
  <c r="M56"/>
  <c r="M60"/>
  <c r="M64"/>
  <c r="M68"/>
  <c r="N56" i="21"/>
  <c r="P213" i="2"/>
  <c r="G56" i="28" s="1"/>
  <c r="Q269" i="2"/>
  <c r="K294"/>
  <c r="R202"/>
  <c r="M43" i="21"/>
  <c r="M41"/>
  <c r="R128" i="2"/>
  <c r="M53"/>
  <c r="M57"/>
  <c r="M61"/>
  <c r="M65"/>
  <c r="M69"/>
  <c r="P125"/>
  <c r="E42" i="28" s="1"/>
  <c r="E106" s="1"/>
  <c r="Q183" i="2"/>
  <c r="G257"/>
  <c r="G109"/>
  <c r="R272"/>
  <c r="R280"/>
  <c r="R284"/>
  <c r="R292"/>
  <c r="R241"/>
  <c r="R163"/>
  <c r="R167"/>
  <c r="R171"/>
  <c r="R179"/>
  <c r="R139"/>
  <c r="R143"/>
  <c r="R90"/>
  <c r="R275"/>
  <c r="R281"/>
  <c r="R287"/>
  <c r="R240"/>
  <c r="R246"/>
  <c r="R252"/>
  <c r="R200"/>
  <c r="R159"/>
  <c r="R174"/>
  <c r="R178"/>
  <c r="P121"/>
  <c r="Q220"/>
  <c r="N54" i="21"/>
  <c r="G72" i="2"/>
  <c r="G294"/>
  <c r="R270"/>
  <c r="R283"/>
  <c r="R242"/>
  <c r="R254"/>
  <c r="R214"/>
  <c r="R170"/>
  <c r="R124"/>
  <c r="R201"/>
  <c r="R136"/>
  <c r="R144"/>
  <c r="R91"/>
  <c r="R95"/>
  <c r="R134"/>
  <c r="R142"/>
  <c r="O294"/>
  <c r="C294"/>
  <c r="J17" i="24" s="1"/>
  <c r="L257" i="2"/>
  <c r="K17" i="7" s="1"/>
  <c r="K257" i="2"/>
  <c r="L220"/>
  <c r="K16" i="7" s="1"/>
  <c r="K220" i="2"/>
  <c r="K109"/>
  <c r="J13" i="7" s="1"/>
  <c r="L109" i="2"/>
  <c r="K13" i="7" s="1"/>
  <c r="C146" i="2"/>
  <c r="J13" i="24" s="1"/>
  <c r="K146" i="2"/>
  <c r="L146"/>
  <c r="K14" i="7" s="1"/>
  <c r="O146" i="2"/>
  <c r="C183"/>
  <c r="J14" i="24" s="1"/>
  <c r="K183" i="2"/>
  <c r="L183"/>
  <c r="K15" i="7" s="1"/>
  <c r="O183" i="2"/>
  <c r="C95" i="28" l="1"/>
  <c r="J28" i="24"/>
  <c r="F28"/>
  <c r="I28"/>
  <c r="E28"/>
  <c r="H28"/>
  <c r="D28"/>
  <c r="G28"/>
  <c r="H118" i="28"/>
  <c r="G110"/>
  <c r="R121" i="2"/>
  <c r="E38" i="28"/>
  <c r="R197" i="2"/>
  <c r="R12" s="1"/>
  <c r="G40" i="28"/>
  <c r="G104" s="1"/>
  <c r="R232" i="2"/>
  <c r="H38" i="28"/>
  <c r="R196" i="2"/>
  <c r="G39" i="28"/>
  <c r="G103" s="1"/>
  <c r="R88" i="2"/>
  <c r="D42" i="28"/>
  <c r="D106" s="1"/>
  <c r="Q294" i="2"/>
  <c r="I70" i="28"/>
  <c r="I95" s="1"/>
  <c r="R236" i="2"/>
  <c r="H10" i="28"/>
  <c r="H106" s="1"/>
  <c r="R199" i="2"/>
  <c r="G10" i="28"/>
  <c r="R234" i="2"/>
  <c r="H8" i="28"/>
  <c r="R158" i="2"/>
  <c r="F38" i="28"/>
  <c r="R100" i="2"/>
  <c r="D54" i="28"/>
  <c r="D118" s="1"/>
  <c r="R271" i="2"/>
  <c r="I40" i="28"/>
  <c r="I104" s="1"/>
  <c r="R106" i="2"/>
  <c r="D60" i="28"/>
  <c r="D124" s="1"/>
  <c r="R84" i="2"/>
  <c r="D38" i="28"/>
  <c r="G120"/>
  <c r="R89" i="2"/>
  <c r="D11" i="28"/>
  <c r="R195" i="2"/>
  <c r="G38" i="28"/>
  <c r="R97" i="2"/>
  <c r="D51" i="28"/>
  <c r="D115" s="1"/>
  <c r="R98" i="2"/>
  <c r="D52" i="28"/>
  <c r="D116" s="1"/>
  <c r="R104" i="2"/>
  <c r="D58" i="28"/>
  <c r="D122" s="1"/>
  <c r="Q146" i="2"/>
  <c r="E71" i="28"/>
  <c r="E95" s="1"/>
  <c r="Q17" i="2"/>
  <c r="H77" i="28"/>
  <c r="H95" s="1"/>
  <c r="P17" i="2"/>
  <c r="H45" i="28"/>
  <c r="H109" s="1"/>
  <c r="R288" i="2"/>
  <c r="I25" i="28"/>
  <c r="I121" s="1"/>
  <c r="R276" i="2"/>
  <c r="I13" i="28"/>
  <c r="R175" i="2"/>
  <c r="F23" i="28"/>
  <c r="F119" s="1"/>
  <c r="R107" i="2"/>
  <c r="D61" i="28"/>
  <c r="D125" s="1"/>
  <c r="I63"/>
  <c r="F95"/>
  <c r="E31"/>
  <c r="F31"/>
  <c r="R63" i="2"/>
  <c r="C22" i="28"/>
  <c r="C118" s="1"/>
  <c r="O24" i="2"/>
  <c r="C20" i="28"/>
  <c r="C116" s="1"/>
  <c r="O22" i="2"/>
  <c r="C18" i="28"/>
  <c r="C114" s="1"/>
  <c r="R51" i="2"/>
  <c r="C10" i="28"/>
  <c r="C106" s="1"/>
  <c r="O19" i="2"/>
  <c r="C15" i="28"/>
  <c r="C111" s="1"/>
  <c r="R54" i="2"/>
  <c r="C13" i="28"/>
  <c r="C109" s="1"/>
  <c r="O20" i="2"/>
  <c r="C16" i="28"/>
  <c r="C112" s="1"/>
  <c r="R65" i="2"/>
  <c r="C24" i="28"/>
  <c r="C120" s="1"/>
  <c r="O32" i="2"/>
  <c r="C28" i="28"/>
  <c r="C124" s="1"/>
  <c r="O30" i="2"/>
  <c r="C26" i="28"/>
  <c r="C122" s="1"/>
  <c r="R49" i="2"/>
  <c r="C8" i="28"/>
  <c r="C104" s="1"/>
  <c r="O10" i="2"/>
  <c r="C6" i="28"/>
  <c r="O11" i="2"/>
  <c r="C7" i="28"/>
  <c r="C103" s="1"/>
  <c r="O33" i="2"/>
  <c r="C29" i="28"/>
  <c r="C125" s="1"/>
  <c r="O31" i="2"/>
  <c r="C27" i="28"/>
  <c r="C123" s="1"/>
  <c r="R64" i="2"/>
  <c r="C23" i="28"/>
  <c r="C119" s="1"/>
  <c r="O25" i="2"/>
  <c r="C21" i="28"/>
  <c r="C117" s="1"/>
  <c r="O23" i="2"/>
  <c r="C19" i="28"/>
  <c r="C115" s="1"/>
  <c r="O21" i="2"/>
  <c r="C17" i="28"/>
  <c r="C113" s="1"/>
  <c r="R52" i="2"/>
  <c r="C11" i="28"/>
  <c r="C107" s="1"/>
  <c r="C72" i="2"/>
  <c r="E12" i="7" s="1"/>
  <c r="M47" i="2"/>
  <c r="C63" i="28"/>
  <c r="Q15" i="2"/>
  <c r="C20"/>
  <c r="C105" i="28"/>
  <c r="H28" i="25"/>
  <c r="Q14" i="2"/>
  <c r="E49" i="7"/>
  <c r="D49"/>
  <c r="R203" i="2"/>
  <c r="CF118" i="18"/>
  <c r="E26" i="7" s="1"/>
  <c r="O29" i="2"/>
  <c r="R248"/>
  <c r="O13"/>
  <c r="K48" i="24"/>
  <c r="K49"/>
  <c r="K52"/>
  <c r="K50"/>
  <c r="K51"/>
  <c r="K53"/>
  <c r="K54"/>
  <c r="I53" i="25"/>
  <c r="A53"/>
  <c r="H18" i="24"/>
  <c r="G18"/>
  <c r="F18"/>
  <c r="O53" i="21"/>
  <c r="T53" i="2"/>
  <c r="S53" s="1"/>
  <c r="CF17" i="18"/>
  <c r="G37" i="7" s="1"/>
  <c r="H52" i="21"/>
  <c r="I56" s="1"/>
  <c r="N52"/>
  <c r="M52"/>
  <c r="M40"/>
  <c r="H39"/>
  <c r="F39"/>
  <c r="D39"/>
  <c r="N40"/>
  <c r="G39"/>
  <c r="E39"/>
  <c r="M39" s="1"/>
  <c r="CS118" i="18"/>
  <c r="H27" i="21"/>
  <c r="F27"/>
  <c r="D27"/>
  <c r="G27"/>
  <c r="E27"/>
  <c r="CS17" i="18"/>
  <c r="M27" i="21"/>
  <c r="F26"/>
  <c r="E26"/>
  <c r="M26" s="1"/>
  <c r="H26"/>
  <c r="D26"/>
  <c r="G26"/>
  <c r="G13" i="7"/>
  <c r="R66" i="2"/>
  <c r="X146" i="25"/>
  <c r="CO35" i="18"/>
  <c r="CU11"/>
  <c r="CU35" s="1"/>
  <c r="CW35"/>
  <c r="CV35"/>
  <c r="CR35"/>
  <c r="Q257" i="2"/>
  <c r="D37" i="7"/>
  <c r="G26"/>
  <c r="H26"/>
  <c r="D26"/>
  <c r="F13"/>
  <c r="G19"/>
  <c r="K19"/>
  <c r="E25"/>
  <c r="G25"/>
  <c r="D25"/>
  <c r="O29" i="21"/>
  <c r="CL17" i="18"/>
  <c r="O32" i="21"/>
  <c r="F15" i="7"/>
  <c r="Q109" i="2"/>
  <c r="R92"/>
  <c r="C20" i="25"/>
  <c r="W20" s="1"/>
  <c r="W57"/>
  <c r="W65"/>
  <c r="C28"/>
  <c r="W28" s="1"/>
  <c r="C19"/>
  <c r="W19" s="1"/>
  <c r="C72"/>
  <c r="E11" i="24" s="1"/>
  <c r="W56" i="25"/>
  <c r="BX465" i="18"/>
  <c r="AV465" s="1"/>
  <c r="AT465"/>
  <c r="BX251"/>
  <c r="AV251" s="1"/>
  <c r="AT251"/>
  <c r="BX144"/>
  <c r="AV144" s="1"/>
  <c r="AT144"/>
  <c r="BX38"/>
  <c r="AV38" s="1"/>
  <c r="AT38"/>
  <c r="R69" i="2"/>
  <c r="R32" s="1"/>
  <c r="R61"/>
  <c r="P18"/>
  <c r="R138"/>
  <c r="P33"/>
  <c r="O18"/>
  <c r="O16"/>
  <c r="R67"/>
  <c r="R30" s="1"/>
  <c r="R70"/>
  <c r="R33" s="1"/>
  <c r="R68"/>
  <c r="R31" s="1"/>
  <c r="F35" i="25"/>
  <c r="P183" i="2"/>
  <c r="C220"/>
  <c r="J15" i="24" s="1"/>
  <c r="O45" i="21"/>
  <c r="R239" i="2"/>
  <c r="R257" s="1"/>
  <c r="O72"/>
  <c r="R53"/>
  <c r="R16" s="1"/>
  <c r="R60"/>
  <c r="R23" s="1"/>
  <c r="R56"/>
  <c r="R19" s="1"/>
  <c r="R125"/>
  <c r="P72"/>
  <c r="R62"/>
  <c r="R25" s="1"/>
  <c r="R50"/>
  <c r="R13" s="1"/>
  <c r="D35" i="25"/>
  <c r="G35"/>
  <c r="O220" i="2"/>
  <c r="O28" i="21"/>
  <c r="C109" i="2"/>
  <c r="P257"/>
  <c r="H35"/>
  <c r="R48"/>
  <c r="R58"/>
  <c r="R21" s="1"/>
  <c r="P294"/>
  <c r="X72" i="25"/>
  <c r="P220" i="2"/>
  <c r="R122"/>
  <c r="R59"/>
  <c r="R22" s="1"/>
  <c r="R55"/>
  <c r="O27"/>
  <c r="O31" i="21"/>
  <c r="O41"/>
  <c r="M24" i="2"/>
  <c r="M20"/>
  <c r="O28"/>
  <c r="P27"/>
  <c r="R47"/>
  <c r="R57"/>
  <c r="R20" s="1"/>
  <c r="P32"/>
  <c r="O30" i="21"/>
  <c r="M32" i="2"/>
  <c r="M28"/>
  <c r="M19"/>
  <c r="H257" i="25"/>
  <c r="M16" i="2"/>
  <c r="H109" i="25"/>
  <c r="W89"/>
  <c r="W109" s="1"/>
  <c r="C15"/>
  <c r="C109"/>
  <c r="E12" i="24" s="1"/>
  <c r="G35" i="2"/>
  <c r="L35"/>
  <c r="E35" i="25"/>
  <c r="X10"/>
  <c r="X35" s="1"/>
  <c r="D35" i="2"/>
  <c r="J11" i="24"/>
  <c r="M26" i="2"/>
  <c r="Q72"/>
  <c r="Q10"/>
  <c r="O26"/>
  <c r="R24"/>
  <c r="M31"/>
  <c r="M23"/>
  <c r="M11"/>
  <c r="M22"/>
  <c r="M29"/>
  <c r="M21"/>
  <c r="R15"/>
  <c r="P10"/>
  <c r="R29"/>
  <c r="P30"/>
  <c r="K35"/>
  <c r="O14"/>
  <c r="O12"/>
  <c r="P11"/>
  <c r="P23"/>
  <c r="Q27"/>
  <c r="P12"/>
  <c r="C15"/>
  <c r="F35"/>
  <c r="H12" i="7"/>
  <c r="H19" s="1"/>
  <c r="O17" i="2"/>
  <c r="M27"/>
  <c r="M10"/>
  <c r="M30"/>
  <c r="M18"/>
  <c r="M33"/>
  <c r="M25"/>
  <c r="M17"/>
  <c r="M13"/>
  <c r="P24"/>
  <c r="P28"/>
  <c r="C14"/>
  <c r="C12"/>
  <c r="P26"/>
  <c r="P14"/>
  <c r="Q11"/>
  <c r="O15"/>
  <c r="P109"/>
  <c r="O109"/>
  <c r="O257"/>
  <c r="O54" i="21"/>
  <c r="O43"/>
  <c r="R183" i="2"/>
  <c r="M183"/>
  <c r="H15" i="21" s="1"/>
  <c r="M146" i="2"/>
  <c r="L14" i="7" s="1"/>
  <c r="C257" i="2"/>
  <c r="P146"/>
  <c r="N44" i="21"/>
  <c r="O44" s="1"/>
  <c r="F14"/>
  <c r="F14" i="7"/>
  <c r="F18" i="21"/>
  <c r="F18" i="7"/>
  <c r="O56" i="21"/>
  <c r="R213" i="2"/>
  <c r="O57" i="21"/>
  <c r="M294" i="2"/>
  <c r="O40" i="21"/>
  <c r="O42"/>
  <c r="F12" i="7"/>
  <c r="F12" i="21"/>
  <c r="J18" i="7"/>
  <c r="G18" i="21"/>
  <c r="M109" i="2"/>
  <c r="F17" i="21"/>
  <c r="F17" i="7"/>
  <c r="F16"/>
  <c r="F16" i="21"/>
  <c r="J12" i="7"/>
  <c r="G12" i="21"/>
  <c r="F13"/>
  <c r="R101" i="2"/>
  <c r="M220"/>
  <c r="H16" i="21" s="1"/>
  <c r="M72" i="2"/>
  <c r="R269"/>
  <c r="E15" i="21"/>
  <c r="M15" s="1"/>
  <c r="E15" i="7"/>
  <c r="J14"/>
  <c r="G14" i="21"/>
  <c r="E12"/>
  <c r="J16" i="7"/>
  <c r="G16" i="21"/>
  <c r="J15" i="7"/>
  <c r="G15" i="21"/>
  <c r="N15" s="1"/>
  <c r="E14"/>
  <c r="M14" s="1"/>
  <c r="E14" i="7"/>
  <c r="G13" i="21"/>
  <c r="E16"/>
  <c r="M16" s="1"/>
  <c r="J17" i="7"/>
  <c r="G17" i="21"/>
  <c r="E18"/>
  <c r="M18" s="1"/>
  <c r="E18" i="7"/>
  <c r="R294" i="2" l="1"/>
  <c r="R14"/>
  <c r="H25" i="7"/>
  <c r="I28" s="1"/>
  <c r="F25"/>
  <c r="F26"/>
  <c r="H37"/>
  <c r="E37"/>
  <c r="R18" i="2"/>
  <c r="F37" i="7"/>
  <c r="R26" i="2"/>
  <c r="E103" i="28"/>
  <c r="I109"/>
  <c r="I31"/>
  <c r="G63"/>
  <c r="G102"/>
  <c r="D107"/>
  <c r="D31"/>
  <c r="D63"/>
  <c r="D102"/>
  <c r="D127" s="1"/>
  <c r="F63"/>
  <c r="F102"/>
  <c r="F127" s="1"/>
  <c r="H104"/>
  <c r="H31"/>
  <c r="G106"/>
  <c r="G31"/>
  <c r="H63"/>
  <c r="H102"/>
  <c r="H127" s="1"/>
  <c r="E63"/>
  <c r="E102"/>
  <c r="E127" s="1"/>
  <c r="I102"/>
  <c r="I127" s="1"/>
  <c r="C102"/>
  <c r="C127" s="1"/>
  <c r="C31"/>
  <c r="R17" i="2"/>
  <c r="I53" i="21"/>
  <c r="W72" i="25"/>
  <c r="I36" i="24"/>
  <c r="G36"/>
  <c r="E36"/>
  <c r="J36"/>
  <c r="H36"/>
  <c r="F36"/>
  <c r="D36"/>
  <c r="J24"/>
  <c r="F24"/>
  <c r="I24"/>
  <c r="E24"/>
  <c r="H24"/>
  <c r="D24"/>
  <c r="G24"/>
  <c r="I54" i="21"/>
  <c r="I57"/>
  <c r="I58"/>
  <c r="I55"/>
  <c r="I52"/>
  <c r="O52"/>
  <c r="I42"/>
  <c r="I45"/>
  <c r="I41"/>
  <c r="I44"/>
  <c r="I40"/>
  <c r="I43"/>
  <c r="I39"/>
  <c r="N39"/>
  <c r="O39" s="1"/>
  <c r="I29"/>
  <c r="I27"/>
  <c r="I32"/>
  <c r="I30"/>
  <c r="I28"/>
  <c r="I26"/>
  <c r="I31"/>
  <c r="N26"/>
  <c r="O26" s="1"/>
  <c r="N27"/>
  <c r="O27" s="1"/>
  <c r="J19" i="7"/>
  <c r="F19"/>
  <c r="H13" i="21"/>
  <c r="L13" i="7"/>
  <c r="J12" i="24"/>
  <c r="E13" i="7"/>
  <c r="I30"/>
  <c r="I26"/>
  <c r="I29"/>
  <c r="I25"/>
  <c r="I43"/>
  <c r="I41"/>
  <c r="I39"/>
  <c r="I37"/>
  <c r="I42"/>
  <c r="I40"/>
  <c r="I38"/>
  <c r="R146" i="2"/>
  <c r="E16" i="7"/>
  <c r="H14" i="21"/>
  <c r="R11" i="2"/>
  <c r="E13" i="21"/>
  <c r="M13" s="1"/>
  <c r="L15" i="7"/>
  <c r="R72" i="2"/>
  <c r="N17" i="21"/>
  <c r="R27" i="2"/>
  <c r="R28"/>
  <c r="N16" i="21"/>
  <c r="Q35" i="2"/>
  <c r="H14" i="25"/>
  <c r="W15"/>
  <c r="W35" s="1"/>
  <c r="C35"/>
  <c r="C35" i="2"/>
  <c r="O35"/>
  <c r="E17" i="7"/>
  <c r="R10" i="2"/>
  <c r="P35"/>
  <c r="M257"/>
  <c r="M12"/>
  <c r="M14"/>
  <c r="M15"/>
  <c r="E17" i="21"/>
  <c r="M17" s="1"/>
  <c r="N14"/>
  <c r="O14" s="1"/>
  <c r="O16"/>
  <c r="L16" i="7"/>
  <c r="L12"/>
  <c r="H12" i="21"/>
  <c r="F19"/>
  <c r="N12"/>
  <c r="L18" i="7"/>
  <c r="H18" i="21"/>
  <c r="N18"/>
  <c r="O18" s="1"/>
  <c r="R109" i="2"/>
  <c r="R220"/>
  <c r="M12" i="21"/>
  <c r="O15"/>
  <c r="G19"/>
  <c r="N13"/>
  <c r="I27" i="7" l="1"/>
  <c r="I31"/>
  <c r="G127" i="28"/>
  <c r="K28" i="24"/>
  <c r="K30"/>
  <c r="K27"/>
  <c r="K26"/>
  <c r="K25"/>
  <c r="K29"/>
  <c r="K24"/>
  <c r="K41"/>
  <c r="K37"/>
  <c r="K38"/>
  <c r="K40"/>
  <c r="K39"/>
  <c r="K42"/>
  <c r="K36"/>
  <c r="E19" i="7"/>
  <c r="I52"/>
  <c r="I55"/>
  <c r="I51"/>
  <c r="I54"/>
  <c r="I50"/>
  <c r="I53"/>
  <c r="I49"/>
  <c r="H35" i="25"/>
  <c r="J14"/>
  <c r="J28"/>
  <c r="J18"/>
  <c r="J32"/>
  <c r="J13"/>
  <c r="J29"/>
  <c r="J21"/>
  <c r="J15"/>
  <c r="J24"/>
  <c r="J16"/>
  <c r="J31"/>
  <c r="J23"/>
  <c r="J10"/>
  <c r="J22"/>
  <c r="J11"/>
  <c r="J26"/>
  <c r="J33"/>
  <c r="J25"/>
  <c r="J17"/>
  <c r="J12"/>
  <c r="J20"/>
  <c r="J30"/>
  <c r="J27"/>
  <c r="J19"/>
  <c r="T10" i="2"/>
  <c r="S10" s="1"/>
  <c r="U10" s="1"/>
  <c r="T28"/>
  <c r="S28" s="1"/>
  <c r="T16"/>
  <c r="S16" s="1"/>
  <c r="T20"/>
  <c r="S20" s="1"/>
  <c r="T24"/>
  <c r="S24" s="1"/>
  <c r="T29"/>
  <c r="S29" s="1"/>
  <c r="T30"/>
  <c r="S30" s="1"/>
  <c r="T23"/>
  <c r="S23" s="1"/>
  <c r="T25"/>
  <c r="S25" s="1"/>
  <c r="T18"/>
  <c r="S18" s="1"/>
  <c r="T19"/>
  <c r="S19" s="1"/>
  <c r="T13"/>
  <c r="S13" s="1"/>
  <c r="U13" s="1"/>
  <c r="T27"/>
  <c r="S27" s="1"/>
  <c r="T11"/>
  <c r="S11" s="1"/>
  <c r="U11" s="1"/>
  <c r="T22"/>
  <c r="S22" s="1"/>
  <c r="T12"/>
  <c r="S12" s="1"/>
  <c r="U12" s="1"/>
  <c r="T26"/>
  <c r="S26" s="1"/>
  <c r="T15"/>
  <c r="S15" s="1"/>
  <c r="U15" s="1"/>
  <c r="T33"/>
  <c r="S33" s="1"/>
  <c r="T31"/>
  <c r="S31" s="1"/>
  <c r="T14"/>
  <c r="S14" s="1"/>
  <c r="U14" s="1"/>
  <c r="T21"/>
  <c r="S21" s="1"/>
  <c r="T32"/>
  <c r="S32" s="1"/>
  <c r="T17"/>
  <c r="S17" s="1"/>
  <c r="O17" i="21"/>
  <c r="R35" i="2"/>
  <c r="N19" i="21"/>
  <c r="E19"/>
  <c r="M35" i="2"/>
  <c r="H17" i="21"/>
  <c r="H19" s="1"/>
  <c r="L17" i="7"/>
  <c r="M17" s="1"/>
  <c r="J16" i="24"/>
  <c r="J18" s="1"/>
  <c r="E18"/>
  <c r="O13" i="21"/>
  <c r="O12"/>
  <c r="M19"/>
  <c r="K14" i="24" l="1"/>
  <c r="K12"/>
  <c r="K13"/>
  <c r="K17"/>
  <c r="K16"/>
  <c r="K11"/>
  <c r="K15"/>
  <c r="I18" i="21"/>
  <c r="I12"/>
  <c r="I15"/>
  <c r="I14"/>
  <c r="I16"/>
  <c r="I17"/>
  <c r="I13"/>
  <c r="M18" i="7"/>
  <c r="L19"/>
  <c r="M15"/>
  <c r="M13"/>
  <c r="M14"/>
  <c r="M16"/>
  <c r="M12"/>
  <c r="I19" i="25"/>
  <c r="I30"/>
  <c r="I12"/>
  <c r="I25"/>
  <c r="I26"/>
  <c r="I22"/>
  <c r="I23"/>
  <c r="I16"/>
  <c r="I15"/>
  <c r="I29"/>
  <c r="I32"/>
  <c r="I28"/>
  <c r="I27"/>
  <c r="I20"/>
  <c r="I17"/>
  <c r="I33"/>
  <c r="I11"/>
  <c r="I10"/>
  <c r="I31"/>
  <c r="I24"/>
  <c r="I21"/>
  <c r="I13"/>
  <c r="I18"/>
  <c r="I14"/>
  <c r="O19" i="21"/>
</calcChain>
</file>

<file path=xl/sharedStrings.xml><?xml version="1.0" encoding="utf-8"?>
<sst xmlns="http://schemas.openxmlformats.org/spreadsheetml/2006/main" count="4602" uniqueCount="246">
  <si>
    <t>VIA</t>
  </si>
  <si>
    <t>CLASIFICADOR</t>
  </si>
  <si>
    <t>SENTIDO</t>
  </si>
  <si>
    <t>HORA</t>
  </si>
  <si>
    <t>AUTOS</t>
  </si>
  <si>
    <t>ONIBUS</t>
  </si>
  <si>
    <t>CAMINHOES</t>
  </si>
  <si>
    <t>TRAYLER</t>
  </si>
  <si>
    <t>TOTAL</t>
  </si>
  <si>
    <t>PASSEIO</t>
  </si>
  <si>
    <t>COMERCIAL</t>
  </si>
  <si>
    <t>00:00-01:00</t>
  </si>
  <si>
    <t>01:00-02:00</t>
  </si>
  <si>
    <t>02:00-03:00</t>
  </si>
  <si>
    <t>03:00-04:00</t>
  </si>
  <si>
    <t>04:00-05:00</t>
  </si>
  <si>
    <t>05:00-06:00</t>
  </si>
  <si>
    <t>06:00-07:00</t>
  </si>
  <si>
    <t>07:00-08:00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</si>
  <si>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</si>
  <si>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</si>
  <si>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</si>
  <si>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</si>
  <si>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</si>
  <si>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</si>
  <si>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</si>
  <si>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</si>
  <si>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</si>
  <si>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</si>
  <si>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</si>
  <si>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</si>
  <si>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</si>
  <si>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</si>
  <si>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</si>
  <si>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23:00-24:00</t>
  </si>
  <si>
    <t>Intervalo</t>
  </si>
  <si>
    <t>Total</t>
  </si>
  <si>
    <t>00:00 - 24:00</t>
  </si>
  <si>
    <t>Sábado</t>
  </si>
  <si>
    <t>Domingo</t>
  </si>
  <si>
    <t>SEMI - TRAYLER</t>
  </si>
  <si>
    <t>2 Eixos</t>
  </si>
  <si>
    <t>3 Eixos</t>
  </si>
  <si>
    <t>4 Eixos</t>
  </si>
  <si>
    <t>8X4</t>
  </si>
  <si>
    <t>VEHICULOS LIGEROS</t>
  </si>
  <si>
    <t>VEHICULOS PESADOS</t>
  </si>
  <si>
    <t>TOTAL VEHIC.     1/4  HORA</t>
  </si>
  <si>
    <t>TOTAL VEHIC.   HORA</t>
  </si>
  <si>
    <t>HORAS</t>
  </si>
  <si>
    <t>VEICULOS PESADOS</t>
  </si>
  <si>
    <r>
      <t>AUTOS (M</t>
    </r>
    <r>
      <rPr>
        <b/>
        <vertAlign val="subscript"/>
        <sz val="8"/>
        <rFont val="Arial Narrow"/>
        <family val="2"/>
      </rPr>
      <t>1</t>
    </r>
    <r>
      <rPr>
        <b/>
        <sz val="8"/>
        <rFont val="Arial Narrow"/>
        <family val="2"/>
      </rPr>
      <t>)</t>
    </r>
  </si>
  <si>
    <t>CAMIT. RURAL</t>
  </si>
  <si>
    <r>
      <t>COMBI (M</t>
    </r>
    <r>
      <rPr>
        <b/>
        <vertAlign val="subscript"/>
        <sz val="8"/>
        <rFont val="Arial Narrow"/>
        <family val="2"/>
      </rPr>
      <t>2</t>
    </r>
    <r>
      <rPr>
        <b/>
        <sz val="8"/>
        <rFont val="Arial Narrow"/>
        <family val="2"/>
      </rPr>
      <t>)</t>
    </r>
  </si>
  <si>
    <t>MICROS</t>
  </si>
  <si>
    <t>OMNIBUS</t>
  </si>
  <si>
    <t>CAMIONES</t>
  </si>
  <si>
    <r>
      <t>MINIBUS (M</t>
    </r>
    <r>
      <rPr>
        <b/>
        <vertAlign val="subscript"/>
        <sz val="8"/>
        <rFont val="Arial Narrow"/>
        <family val="2"/>
      </rPr>
      <t>3</t>
    </r>
    <r>
      <rPr>
        <b/>
        <sz val="8"/>
        <rFont val="Arial Narrow"/>
        <family val="2"/>
      </rPr>
      <t>)</t>
    </r>
  </si>
  <si>
    <t>B2</t>
  </si>
  <si>
    <t>B3</t>
  </si>
  <si>
    <t>B4-1</t>
  </si>
  <si>
    <t>C2</t>
  </si>
  <si>
    <t>C3</t>
  </si>
  <si>
    <t>C4</t>
  </si>
  <si>
    <t>T2S1</t>
  </si>
  <si>
    <t>T2S2</t>
  </si>
  <si>
    <t>T2S3</t>
  </si>
  <si>
    <t>T3S1</t>
  </si>
  <si>
    <t>T3S2</t>
  </si>
  <si>
    <t>T3S3</t>
  </si>
  <si>
    <t>T3S4</t>
  </si>
  <si>
    <t>C2R2</t>
  </si>
  <si>
    <t>C2R3</t>
  </si>
  <si>
    <t>C3R2</t>
  </si>
  <si>
    <t>C3R3</t>
  </si>
  <si>
    <t>C3R4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</si>
  <si>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</si>
  <si>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</si>
  <si>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</si>
  <si>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</si>
  <si>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</si>
  <si>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</si>
  <si>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</si>
  <si>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</si>
  <si>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</si>
  <si>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</si>
  <si>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</si>
  <si>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</si>
  <si>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</si>
  <si>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</si>
  <si>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</si>
  <si>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</si>
  <si>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</si>
  <si>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</si>
  <si>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</si>
  <si>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</si>
  <si>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</si>
  <si>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</si>
  <si>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</si>
  <si>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</si>
  <si>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</si>
  <si>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</si>
  <si>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</si>
  <si>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</si>
  <si>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</si>
  <si>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</si>
  <si>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</si>
  <si>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</si>
  <si>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</si>
  <si>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</si>
  <si>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</si>
  <si>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</si>
  <si>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</si>
  <si>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</si>
  <si>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</si>
  <si>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</si>
  <si>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</si>
  <si>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</si>
  <si>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</si>
  <si>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</si>
  <si>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</si>
  <si>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</si>
  <si>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</si>
  <si>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</si>
  <si>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</si>
  <si>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</si>
  <si>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</si>
  <si>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</si>
  <si>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</si>
  <si>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</si>
  <si>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</si>
  <si>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</si>
  <si>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</si>
  <si>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</si>
  <si>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</si>
  <si>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</si>
  <si>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</si>
  <si>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</si>
  <si>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</si>
  <si>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</si>
  <si>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</si>
  <si>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</si>
  <si>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</si>
  <si>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</si>
  <si>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</si>
  <si>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</si>
  <si>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</si>
  <si>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</si>
  <si>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</si>
  <si>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</si>
  <si>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</si>
  <si>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</si>
  <si>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</si>
  <si>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</si>
  <si>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</si>
  <si>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</si>
  <si>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</si>
  <si>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</si>
  <si>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</si>
  <si>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</si>
  <si>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</si>
  <si>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</si>
  <si>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</si>
  <si>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</si>
  <si>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</si>
  <si>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</si>
  <si>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</si>
  <si>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</si>
  <si>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</si>
  <si>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</si>
  <si>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</si>
  <si>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</si>
  <si>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Semi-Trayler</t>
  </si>
  <si>
    <t>Trayler</t>
  </si>
  <si>
    <t>8x4</t>
  </si>
  <si>
    <t>HORA PICO TARDE</t>
  </si>
  <si>
    <t xml:space="preserve"> + de 3 Eixos</t>
  </si>
  <si>
    <t>2 e 3 Eixos</t>
  </si>
  <si>
    <t>VEICULOS LIGEIROS</t>
  </si>
  <si>
    <t>Av. Néstor Gambetta</t>
  </si>
  <si>
    <t>HORA PICO MANHÃ</t>
  </si>
  <si>
    <t>HORA PICO DIA</t>
  </si>
  <si>
    <t>COMERCIAIS  LEVE 2 E 3 EIXOS</t>
  </si>
  <si>
    <t>COMERCIAIS  PESADOS + DE 3 EIXOS</t>
  </si>
  <si>
    <t>VEICULOS LIGEIROS AUTOS</t>
  </si>
  <si>
    <t>VEICULOS COMERCIAIS</t>
  </si>
  <si>
    <t>1° dia</t>
  </si>
  <si>
    <t>2° dia</t>
  </si>
  <si>
    <t>3° dia</t>
  </si>
  <si>
    <t>4° dia</t>
  </si>
  <si>
    <t>5° dia</t>
  </si>
  <si>
    <t>6° dia</t>
  </si>
  <si>
    <t>7° dia</t>
  </si>
  <si>
    <t>Período comprendido entre 18 e 24 de Septiembre e del 2010 "semana"</t>
  </si>
  <si>
    <t>2 Ejes</t>
  </si>
  <si>
    <t>3 Ejes</t>
  </si>
  <si>
    <t>4 Ejes</t>
  </si>
  <si>
    <t>Fecha</t>
  </si>
  <si>
    <t>Dia Laborable</t>
  </si>
  <si>
    <t>Vehiculos Ligeros</t>
  </si>
  <si>
    <t>Vehiculos pesados</t>
  </si>
  <si>
    <t>Volumen en hora punta</t>
  </si>
  <si>
    <t>Intervalo de horas punta</t>
  </si>
  <si>
    <t>Cálculo VDMS</t>
  </si>
  <si>
    <t>Hora-Puntas Dia</t>
  </si>
  <si>
    <t>Hora-Puntas Mañana - Período comprendido entre 6:00hs e 10:00hs</t>
  </si>
  <si>
    <t>Hora-Puntas Tarde - Período comprendido entre 16:00hs e 20:00hs</t>
  </si>
  <si>
    <t>El aumento de volumen</t>
  </si>
  <si>
    <t>Omnibus</t>
  </si>
  <si>
    <t>Camiones</t>
  </si>
  <si>
    <t>Promedio</t>
  </si>
  <si>
    <t>Contar los Días - 7</t>
  </si>
  <si>
    <t>Lunes</t>
  </si>
  <si>
    <t>Martes</t>
  </si>
  <si>
    <t>Miercoles</t>
  </si>
  <si>
    <t>Viernes</t>
  </si>
  <si>
    <t>Jueves</t>
  </si>
  <si>
    <t>Camionoes</t>
  </si>
  <si>
    <t>Vehiculos Pesados</t>
  </si>
  <si>
    <r>
      <t>Autos (M</t>
    </r>
    <r>
      <rPr>
        <b/>
        <sz val="8"/>
        <rFont val="Arial"/>
        <family val="2"/>
      </rPr>
      <t>1</t>
    </r>
    <r>
      <rPr>
        <b/>
        <sz val="10"/>
        <rFont val="Arial"/>
        <family val="2"/>
      </rPr>
      <t>)</t>
    </r>
  </si>
  <si>
    <t>Camit. Rural</t>
  </si>
  <si>
    <r>
      <t>Combi (M</t>
    </r>
    <r>
      <rPr>
        <b/>
        <sz val="8"/>
        <rFont val="Arial"/>
        <family val="2"/>
      </rPr>
      <t>2</t>
    </r>
    <r>
      <rPr>
        <b/>
        <sz val="10"/>
        <rFont val="Arial"/>
        <family val="2"/>
      </rPr>
      <t>)</t>
    </r>
  </si>
  <si>
    <r>
      <t>Minibus (M</t>
    </r>
    <r>
      <rPr>
        <b/>
        <sz val="8"/>
        <rFont val="Arial"/>
        <family val="2"/>
      </rPr>
      <t>2</t>
    </r>
    <r>
      <rPr>
        <b/>
        <sz val="10"/>
        <rFont val="Arial"/>
        <family val="2"/>
      </rPr>
      <t>)</t>
    </r>
  </si>
  <si>
    <t>Total Vehic. Hora</t>
  </si>
  <si>
    <t>Grifo Repsol - AAHH Escudero (Km. 3 + 400)</t>
  </si>
  <si>
    <t>Panamericana Norte a Ventanilla</t>
  </si>
  <si>
    <t>Sábado 25 de Septiembre del 2010</t>
  </si>
  <si>
    <t>Celia Velásquez Vargas- Wenceslao Y. Calzado Castillo</t>
  </si>
  <si>
    <t>RICHARD SALVADOR TIXE</t>
  </si>
  <si>
    <t xml:space="preserve">CAMIT. </t>
  </si>
  <si>
    <t>Domingo 26 de Septiembre del 2010</t>
  </si>
  <si>
    <t>Lunes 27 de Septiembre del 2010</t>
  </si>
  <si>
    <t>Martes 28 de Septiembre del 2010</t>
  </si>
  <si>
    <t>Miercoles 29  de Septiembre del 2010</t>
  </si>
  <si>
    <t>Jueves 30 de Septiembre del 2010</t>
  </si>
  <si>
    <t>Viernes 01 de Octubre del 2010</t>
  </si>
  <si>
    <t>TRAYLER + SEMI - TRAYLER</t>
  </si>
  <si>
    <t>FCE</t>
  </si>
  <si>
    <t>IMDa</t>
  </si>
  <si>
    <t>IMDa (Valor entero)</t>
  </si>
  <si>
    <t>IMDs</t>
  </si>
  <si>
    <t>Dáa Laborable</t>
  </si>
  <si>
    <t>LOCALIZAÇÃO</t>
  </si>
  <si>
    <t>ESTUDO DE CONTAGENS DE FLUXO VEICULAR</t>
  </si>
  <si>
    <t>DATA</t>
  </si>
  <si>
    <t>RESPONSÁVEL</t>
  </si>
</sst>
</file>

<file path=xl/styles.xml><?xml version="1.0" encoding="utf-8"?>
<styleSheet xmlns="http://schemas.openxmlformats.org/spreadsheetml/2006/main">
  <numFmts count="5">
    <numFmt numFmtId="164" formatCode="&quot;:&quot;\ @"/>
    <numFmt numFmtId="165" formatCode="dd/mm/yy;@"/>
    <numFmt numFmtId="166" formatCode="dddd"/>
    <numFmt numFmtId="167" formatCode="[$-280A]dddd\,\ dd&quot; de &quot;mmmm&quot; de &quot;yyyy;@"/>
    <numFmt numFmtId="168" formatCode="#,##0.0000"/>
  </numFmts>
  <fonts count="43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8"/>
      <name val="Century Gothic"/>
      <family val="2"/>
    </font>
    <font>
      <sz val="10"/>
      <color theme="3" tint="-0.249977111117893"/>
      <name val="Arial"/>
      <family val="2"/>
    </font>
    <font>
      <b/>
      <sz val="8"/>
      <name val="Century Gothic"/>
      <family val="2"/>
    </font>
    <font>
      <b/>
      <sz val="10"/>
      <color theme="3" tint="-0.249977111117893"/>
      <name val="Arial"/>
      <family val="2"/>
    </font>
    <font>
      <b/>
      <sz val="12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bscript"/>
      <sz val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9"/>
      <color theme="3" tint="0.39997558519241921"/>
      <name val="Arial Narrow"/>
      <family val="2"/>
    </font>
    <font>
      <sz val="9"/>
      <name val="Arial Narrow"/>
      <family val="2"/>
    </font>
    <font>
      <b/>
      <i/>
      <sz val="9"/>
      <name val="Arial Narrow"/>
      <family val="2"/>
    </font>
    <font>
      <b/>
      <sz val="9"/>
      <color theme="3" tint="0.39997558519241921"/>
      <name val="Arial Narrow"/>
      <family val="2"/>
    </font>
    <font>
      <sz val="10"/>
      <color rgb="FFFFFFFF"/>
      <name val="Arial"/>
      <family val="2"/>
    </font>
    <font>
      <b/>
      <sz val="16"/>
      <color rgb="FFFFFFFF"/>
      <name val="Arial"/>
      <family val="2"/>
    </font>
    <font>
      <sz val="12"/>
      <name val="Arial"/>
      <family val="2"/>
    </font>
    <font>
      <b/>
      <sz val="16"/>
      <color theme="3" tint="0.79998168889431442"/>
      <name val="Arial"/>
      <family val="2"/>
    </font>
    <font>
      <b/>
      <sz val="16"/>
      <color theme="2" tint="-9.9978637043366805E-2"/>
      <name val="Arial"/>
      <family val="2"/>
    </font>
    <font>
      <b/>
      <i/>
      <sz val="8"/>
      <name val="Arial"/>
      <family val="2"/>
    </font>
    <font>
      <sz val="9"/>
      <color rgb="FFFF0000"/>
      <name val="Arial Narrow"/>
      <family val="2"/>
    </font>
    <font>
      <b/>
      <i/>
      <sz val="10"/>
      <name val="Arial"/>
      <family val="2"/>
    </font>
    <font>
      <sz val="10"/>
      <color theme="3" tint="0.39997558519241921"/>
      <name val="Arial Narrow"/>
      <family val="2"/>
    </font>
    <font>
      <b/>
      <sz val="8"/>
      <color theme="3" tint="0.79998168889431442"/>
      <name val="Arial"/>
      <family val="2"/>
    </font>
    <font>
      <b/>
      <sz val="8"/>
      <color theme="9" tint="0.79998168889431442"/>
      <name val="Arial"/>
      <family val="2"/>
    </font>
    <font>
      <b/>
      <sz val="8"/>
      <color theme="2" tint="-9.9978637043366805E-2"/>
      <name val="Arial"/>
      <family val="2"/>
    </font>
    <font>
      <sz val="16"/>
      <name val="Arial"/>
      <family val="2"/>
    </font>
    <font>
      <b/>
      <sz val="16"/>
      <color theme="8" tint="0.59999389629810485"/>
      <name val="Arial"/>
      <family val="2"/>
    </font>
    <font>
      <b/>
      <sz val="10"/>
      <color rgb="FF229551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b/>
      <sz val="8"/>
      <color theme="0"/>
      <name val="Arial Narrow"/>
      <family val="2"/>
    </font>
    <font>
      <sz val="9"/>
      <color theme="0"/>
      <name val="Arial Narrow"/>
      <family val="2"/>
    </font>
    <font>
      <sz val="8"/>
      <color indexed="9"/>
      <name val="Arial"/>
      <family val="2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49" fontId="3" fillId="0" borderId="0" xfId="0" applyNumberFormat="1" applyFont="1" applyBorder="1" applyProtection="1">
      <protection hidden="1"/>
    </xf>
    <xf numFmtId="164" fontId="3" fillId="0" borderId="0" xfId="0" applyNumberFormat="1" applyFont="1" applyBorder="1" applyAlignment="1" applyProtection="1">
      <protection hidden="1"/>
    </xf>
    <xf numFmtId="164" fontId="3" fillId="0" borderId="0" xfId="0" applyNumberFormat="1" applyFont="1" applyBorder="1" applyProtection="1">
      <protection hidden="1"/>
    </xf>
    <xf numFmtId="0" fontId="4" fillId="0" borderId="0" xfId="0" applyFont="1" applyBorder="1"/>
    <xf numFmtId="49" fontId="1" fillId="0" borderId="0" xfId="0" applyNumberFormat="1" applyFont="1" applyBorder="1" applyProtection="1">
      <protection hidden="1"/>
    </xf>
    <xf numFmtId="49" fontId="4" fillId="0" borderId="0" xfId="0" applyNumberFormat="1" applyFont="1" applyBorder="1" applyProtection="1">
      <protection hidden="1"/>
    </xf>
    <xf numFmtId="0" fontId="5" fillId="0" borderId="0" xfId="0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shrinkToFit="1"/>
    </xf>
    <xf numFmtId="0" fontId="6" fillId="0" borderId="3" xfId="0" applyFont="1" applyFill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9" xfId="0" applyNumberForma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10" fillId="0" borderId="0" xfId="0" applyFont="1" applyFill="1"/>
    <xf numFmtId="0" fontId="0" fillId="0" borderId="0" xfId="0" applyFill="1"/>
    <xf numFmtId="3" fontId="1" fillId="0" borderId="18" xfId="0" applyNumberFormat="1" applyFont="1" applyFill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/>
    </xf>
    <xf numFmtId="3" fontId="0" fillId="0" borderId="19" xfId="0" applyNumberForma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165" fontId="0" fillId="0" borderId="7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right"/>
      <protection hidden="1"/>
    </xf>
    <xf numFmtId="0" fontId="0" fillId="0" borderId="0" xfId="0" applyFill="1" applyAlignment="1">
      <alignment horizontal="center"/>
    </xf>
    <xf numFmtId="49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1" fontId="17" fillId="0" borderId="0" xfId="0" applyNumberFormat="1" applyFont="1" applyFill="1" applyBorder="1" applyAlignment="1">
      <alignment horizontal="center"/>
    </xf>
    <xf numFmtId="1" fontId="16" fillId="4" borderId="27" xfId="0" applyNumberFormat="1" applyFont="1" applyFill="1" applyBorder="1" applyAlignment="1">
      <alignment horizontal="center"/>
    </xf>
    <xf numFmtId="1" fontId="17" fillId="4" borderId="29" xfId="0" applyNumberFormat="1" applyFont="1" applyFill="1" applyBorder="1" applyAlignment="1">
      <alignment horizontal="center"/>
    </xf>
    <xf numFmtId="1" fontId="17" fillId="4" borderId="30" xfId="0" applyNumberFormat="1" applyFont="1" applyFill="1" applyBorder="1" applyAlignment="1">
      <alignment horizontal="center"/>
    </xf>
    <xf numFmtId="0" fontId="18" fillId="0" borderId="0" xfId="0" applyFont="1"/>
    <xf numFmtId="1" fontId="16" fillId="4" borderId="31" xfId="0" applyNumberFormat="1" applyFont="1" applyFill="1" applyBorder="1" applyAlignment="1">
      <alignment horizontal="center"/>
    </xf>
    <xf numFmtId="1" fontId="17" fillId="4" borderId="33" xfId="0" applyNumberFormat="1" applyFont="1" applyFill="1" applyBorder="1" applyAlignment="1">
      <alignment horizontal="center"/>
    </xf>
    <xf numFmtId="1" fontId="17" fillId="4" borderId="35" xfId="0" applyNumberFormat="1" applyFont="1" applyFill="1" applyBorder="1" applyAlignment="1">
      <alignment horizontal="center"/>
    </xf>
    <xf numFmtId="1" fontId="16" fillId="3" borderId="31" xfId="0" applyNumberFormat="1" applyFont="1" applyFill="1" applyBorder="1" applyAlignment="1">
      <alignment horizontal="center"/>
    </xf>
    <xf numFmtId="1" fontId="17" fillId="3" borderId="33" xfId="0" applyNumberFormat="1" applyFont="1" applyFill="1" applyBorder="1" applyAlignment="1">
      <alignment horizontal="center"/>
    </xf>
    <xf numFmtId="1" fontId="17" fillId="3" borderId="35" xfId="0" applyNumberFormat="1" applyFont="1" applyFill="1" applyBorder="1" applyAlignment="1">
      <alignment horizontal="center"/>
    </xf>
    <xf numFmtId="1" fontId="20" fillId="0" borderId="0" xfId="0" applyNumberFormat="1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1" fontId="16" fillId="3" borderId="39" xfId="0" applyNumberFormat="1" applyFont="1" applyFill="1" applyBorder="1" applyAlignment="1">
      <alignment horizontal="center"/>
    </xf>
    <xf numFmtId="1" fontId="17" fillId="3" borderId="41" xfId="0" applyNumberFormat="1" applyFont="1" applyFill="1" applyBorder="1" applyAlignment="1">
      <alignment horizontal="center"/>
    </xf>
    <xf numFmtId="1" fontId="17" fillId="3" borderId="4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5" xfId="0" applyBorder="1"/>
    <xf numFmtId="0" fontId="3" fillId="0" borderId="5" xfId="0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left" vertical="center"/>
    </xf>
    <xf numFmtId="14" fontId="0" fillId="0" borderId="7" xfId="0" applyNumberFormat="1" applyFill="1" applyBorder="1" applyAlignment="1">
      <alignment horizontal="center" vertical="center" shrinkToFit="1"/>
    </xf>
    <xf numFmtId="14" fontId="0" fillId="0" borderId="22" xfId="0" applyNumberFormat="1" applyFill="1" applyBorder="1" applyAlignment="1">
      <alignment horizontal="center" vertical="center" shrinkToFit="1"/>
    </xf>
    <xf numFmtId="3" fontId="1" fillId="0" borderId="8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Continuous" vertical="center"/>
    </xf>
    <xf numFmtId="0" fontId="3" fillId="2" borderId="47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Protection="1">
      <protection hidden="1"/>
    </xf>
    <xf numFmtId="164" fontId="3" fillId="0" borderId="0" xfId="0" applyNumberFormat="1" applyFont="1" applyFill="1" applyBorder="1" applyProtection="1">
      <protection hidden="1"/>
    </xf>
    <xf numFmtId="0" fontId="4" fillId="0" borderId="0" xfId="0" applyFont="1" applyFill="1" applyBorder="1"/>
    <xf numFmtId="0" fontId="3" fillId="2" borderId="23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1" fontId="17" fillId="0" borderId="33" xfId="0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4" fillId="6" borderId="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49" fontId="11" fillId="3" borderId="4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4" xfId="0" applyFont="1" applyFill="1" applyBorder="1" applyAlignment="1">
      <alignment horizontal="center" vertical="center"/>
    </xf>
    <xf numFmtId="1" fontId="16" fillId="0" borderId="24" xfId="0" applyNumberFormat="1" applyFont="1" applyFill="1" applyBorder="1" applyAlignment="1" applyProtection="1">
      <alignment horizontal="center" vertical="center" wrapText="1"/>
      <protection hidden="1"/>
    </xf>
    <xf numFmtId="1" fontId="16" fillId="0" borderId="24" xfId="0" applyNumberFormat="1" applyFont="1" applyFill="1" applyBorder="1" applyAlignment="1" applyProtection="1">
      <alignment horizontal="center" vertical="center"/>
      <protection hidden="1"/>
    </xf>
    <xf numFmtId="1" fontId="18" fillId="0" borderId="24" xfId="0" applyNumberFormat="1" applyFont="1" applyFill="1" applyBorder="1" applyAlignment="1" applyProtection="1">
      <alignment horizontal="center" vertical="center" wrapText="1"/>
      <protection hidden="1"/>
    </xf>
    <xf numFmtId="1" fontId="18" fillId="0" borderId="24" xfId="0" applyNumberFormat="1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center"/>
    </xf>
    <xf numFmtId="1" fontId="16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16" fillId="0" borderId="0" xfId="0" applyNumberFormat="1" applyFont="1" applyFill="1" applyBorder="1" applyAlignment="1" applyProtection="1">
      <alignment horizontal="center" vertical="center"/>
      <protection hidden="1"/>
    </xf>
    <xf numFmtId="1" fontId="18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0" xfId="0" applyNumberFormat="1" applyFont="1" applyBorder="1" applyAlignment="1" applyProtection="1">
      <alignment horizontal="left"/>
      <protection hidden="1"/>
    </xf>
    <xf numFmtId="0" fontId="3" fillId="0" borderId="0" xfId="0" applyFont="1" applyFill="1" applyBorder="1"/>
    <xf numFmtId="164" fontId="3" fillId="0" borderId="0" xfId="0" applyNumberFormat="1" applyFont="1" applyFill="1" applyBorder="1"/>
    <xf numFmtId="49" fontId="3" fillId="0" borderId="0" xfId="0" applyNumberFormat="1" applyFont="1" applyFill="1" applyBorder="1" applyAlignment="1" applyProtection="1">
      <alignment horizontal="left"/>
      <protection hidden="1"/>
    </xf>
    <xf numFmtId="49" fontId="1" fillId="0" borderId="0" xfId="0" applyNumberFormat="1" applyFont="1" applyFill="1" applyBorder="1" applyProtection="1">
      <protection hidden="1"/>
    </xf>
    <xf numFmtId="49" fontId="4" fillId="0" borderId="0" xfId="0" applyNumberFormat="1" applyFont="1" applyFill="1" applyBorder="1" applyProtection="1">
      <protection hidden="1"/>
    </xf>
    <xf numFmtId="0" fontId="2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6" fillId="0" borderId="0" xfId="0" applyFont="1" applyBorder="1" applyAlignment="1">
      <alignment horizontal="left" vertical="center"/>
    </xf>
    <xf numFmtId="1" fontId="27" fillId="0" borderId="0" xfId="0" applyNumberFormat="1" applyFont="1" applyFill="1" applyBorder="1" applyAlignment="1">
      <alignment horizontal="center"/>
    </xf>
    <xf numFmtId="1" fontId="27" fillId="0" borderId="0" xfId="0" applyNumberFormat="1" applyFont="1" applyAlignment="1">
      <alignment horizontal="left"/>
    </xf>
    <xf numFmtId="1" fontId="16" fillId="4" borderId="53" xfId="0" applyNumberFormat="1" applyFont="1" applyFill="1" applyBorder="1" applyAlignment="1">
      <alignment horizontal="center"/>
    </xf>
    <xf numFmtId="1" fontId="17" fillId="4" borderId="54" xfId="0" applyNumberFormat="1" applyFont="1" applyFill="1" applyBorder="1" applyAlignment="1">
      <alignment horizontal="center"/>
    </xf>
    <xf numFmtId="1" fontId="16" fillId="3" borderId="53" xfId="0" applyNumberFormat="1" applyFont="1" applyFill="1" applyBorder="1" applyAlignment="1">
      <alignment horizontal="center"/>
    </xf>
    <xf numFmtId="1" fontId="17" fillId="3" borderId="54" xfId="0" applyNumberFormat="1" applyFont="1" applyFill="1" applyBorder="1" applyAlignment="1">
      <alignment horizontal="center"/>
    </xf>
    <xf numFmtId="1" fontId="16" fillId="3" borderId="55" xfId="0" applyNumberFormat="1" applyFont="1" applyFill="1" applyBorder="1" applyAlignment="1">
      <alignment horizontal="center"/>
    </xf>
    <xf numFmtId="1" fontId="17" fillId="3" borderId="56" xfId="0" applyNumberFormat="1" applyFont="1" applyFill="1" applyBorder="1" applyAlignment="1">
      <alignment horizontal="center"/>
    </xf>
    <xf numFmtId="1" fontId="17" fillId="3" borderId="57" xfId="0" applyNumberFormat="1" applyFont="1" applyFill="1" applyBorder="1" applyAlignment="1">
      <alignment horizontal="center"/>
    </xf>
    <xf numFmtId="1" fontId="16" fillId="4" borderId="58" xfId="0" applyNumberFormat="1" applyFont="1" applyFill="1" applyBorder="1" applyAlignment="1">
      <alignment horizontal="center"/>
    </xf>
    <xf numFmtId="1" fontId="17" fillId="4" borderId="59" xfId="0" applyNumberFormat="1" applyFont="1" applyFill="1" applyBorder="1" applyAlignment="1">
      <alignment horizontal="center"/>
    </xf>
    <xf numFmtId="1" fontId="17" fillId="4" borderId="60" xfId="0" applyNumberFormat="1" applyFont="1" applyFill="1" applyBorder="1" applyAlignment="1">
      <alignment horizontal="center"/>
    </xf>
    <xf numFmtId="49" fontId="11" fillId="3" borderId="5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1" fontId="29" fillId="0" borderId="0" xfId="0" applyNumberFormat="1" applyFont="1" applyFill="1" applyBorder="1" applyAlignment="1">
      <alignment horizontal="center"/>
    </xf>
    <xf numFmtId="0" fontId="30" fillId="6" borderId="3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1" fontId="17" fillId="0" borderId="53" xfId="0" applyNumberFormat="1" applyFont="1" applyFill="1" applyBorder="1" applyAlignment="1">
      <alignment horizontal="center"/>
    </xf>
    <xf numFmtId="1" fontId="17" fillId="0" borderId="54" xfId="0" applyNumberFormat="1" applyFont="1" applyFill="1" applyBorder="1" applyAlignment="1">
      <alignment horizontal="center"/>
    </xf>
    <xf numFmtId="1" fontId="19" fillId="0" borderId="55" xfId="0" applyNumberFormat="1" applyFont="1" applyFill="1" applyBorder="1" applyAlignment="1">
      <alignment horizontal="center"/>
    </xf>
    <xf numFmtId="1" fontId="20" fillId="0" borderId="56" xfId="0" applyNumberFormat="1" applyFont="1" applyFill="1" applyBorder="1" applyAlignment="1">
      <alignment horizontal="center"/>
    </xf>
    <xf numFmtId="1" fontId="20" fillId="0" borderId="57" xfId="0" applyNumberFormat="1" applyFont="1" applyFill="1" applyBorder="1" applyAlignment="1">
      <alignment horizontal="center"/>
    </xf>
    <xf numFmtId="1" fontId="17" fillId="0" borderId="64" xfId="0" applyNumberFormat="1" applyFont="1" applyFill="1" applyBorder="1" applyAlignment="1">
      <alignment horizontal="center"/>
    </xf>
    <xf numFmtId="1" fontId="17" fillId="0" borderId="32" xfId="0" applyNumberFormat="1" applyFont="1" applyFill="1" applyBorder="1" applyAlignment="1">
      <alignment horizontal="center"/>
    </xf>
    <xf numFmtId="1" fontId="17" fillId="0" borderId="63" xfId="0" applyNumberFormat="1" applyFont="1" applyFill="1" applyBorder="1" applyAlignment="1">
      <alignment horizontal="center"/>
    </xf>
    <xf numFmtId="1" fontId="16" fillId="0" borderId="53" xfId="0" applyNumberFormat="1" applyFont="1" applyFill="1" applyBorder="1" applyAlignment="1">
      <alignment horizontal="center" shrinkToFit="1"/>
    </xf>
    <xf numFmtId="1" fontId="16" fillId="0" borderId="64" xfId="0" applyNumberFormat="1" applyFont="1" applyFill="1" applyBorder="1" applyAlignment="1">
      <alignment horizontal="center" shrinkToFit="1"/>
    </xf>
    <xf numFmtId="0" fontId="33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16" fillId="0" borderId="53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16" fillId="0" borderId="64" xfId="0" applyNumberFormat="1" applyFont="1" applyFill="1" applyBorder="1" applyAlignment="1">
      <alignment horizontal="center"/>
    </xf>
    <xf numFmtId="0" fontId="31" fillId="7" borderId="3" xfId="0" applyFont="1" applyFill="1" applyBorder="1" applyAlignment="1">
      <alignment horizontal="center" vertical="center"/>
    </xf>
    <xf numFmtId="0" fontId="34" fillId="7" borderId="3" xfId="0" applyFont="1" applyFill="1" applyBorder="1" applyAlignment="1">
      <alignment horizontal="center" vertical="center"/>
    </xf>
    <xf numFmtId="1" fontId="16" fillId="0" borderId="66" xfId="0" applyNumberFormat="1" applyFont="1" applyFill="1" applyBorder="1" applyAlignment="1">
      <alignment horizontal="center"/>
    </xf>
    <xf numFmtId="1" fontId="17" fillId="0" borderId="50" xfId="0" applyNumberFormat="1" applyFont="1" applyFill="1" applyBorder="1" applyAlignment="1">
      <alignment horizontal="center"/>
    </xf>
    <xf numFmtId="1" fontId="17" fillId="0" borderId="62" xfId="0" applyNumberFormat="1" applyFont="1" applyFill="1" applyBorder="1" applyAlignment="1">
      <alignment horizontal="center"/>
    </xf>
    <xf numFmtId="1" fontId="27" fillId="0" borderId="19" xfId="0" applyNumberFormat="1" applyFont="1" applyFill="1" applyBorder="1" applyAlignment="1">
      <alignment horizontal="center"/>
    </xf>
    <xf numFmtId="1" fontId="27" fillId="0" borderId="25" xfId="0" applyNumberFormat="1" applyFont="1" applyFill="1" applyBorder="1" applyAlignment="1">
      <alignment horizontal="center"/>
    </xf>
    <xf numFmtId="1" fontId="17" fillId="0" borderId="19" xfId="0" applyNumberFormat="1" applyFont="1" applyFill="1" applyBorder="1" applyAlignment="1">
      <alignment horizontal="center"/>
    </xf>
    <xf numFmtId="1" fontId="17" fillId="0" borderId="25" xfId="0" applyNumberFormat="1" applyFont="1" applyFill="1" applyBorder="1" applyAlignment="1">
      <alignment horizontal="center"/>
    </xf>
    <xf numFmtId="1" fontId="20" fillId="0" borderId="19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wrapText="1"/>
    </xf>
    <xf numFmtId="1" fontId="0" fillId="0" borderId="0" xfId="0" applyNumberFormat="1"/>
    <xf numFmtId="0" fontId="0" fillId="0" borderId="0" xfId="0" applyBorder="1" applyAlignment="1">
      <alignment horizontal="left" shrinkToFit="1"/>
    </xf>
    <xf numFmtId="1" fontId="0" fillId="0" borderId="0" xfId="0" applyNumberFormat="1" applyBorder="1" applyAlignment="1">
      <alignment shrinkToFit="1"/>
    </xf>
    <xf numFmtId="0" fontId="0" fillId="0" borderId="0" xfId="0" applyBorder="1" applyAlignment="1">
      <alignment shrinkToFit="1"/>
    </xf>
    <xf numFmtId="0" fontId="2" fillId="0" borderId="0" xfId="0" applyFont="1" applyBorder="1" applyAlignment="1">
      <alignment vertical="center" shrinkToFit="1"/>
    </xf>
    <xf numFmtId="1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shrinkToFit="1"/>
    </xf>
    <xf numFmtId="0" fontId="0" fillId="0" borderId="0" xfId="0" applyBorder="1" applyAlignment="1">
      <alignment horizont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shrinkToFit="1"/>
    </xf>
    <xf numFmtId="1" fontId="9" fillId="0" borderId="0" xfId="0" applyNumberFormat="1" applyFont="1" applyBorder="1" applyAlignment="1">
      <alignment horizontal="center" shrinkToFit="1"/>
    </xf>
    <xf numFmtId="0" fontId="21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165" fontId="0" fillId="0" borderId="45" xfId="0" applyNumberFormat="1" applyFill="1" applyBorder="1" applyAlignment="1">
      <alignment horizontal="center" vertical="center"/>
    </xf>
    <xf numFmtId="166" fontId="0" fillId="0" borderId="8" xfId="0" applyNumberForma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/>
    </xf>
    <xf numFmtId="166" fontId="0" fillId="0" borderId="3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165" fontId="0" fillId="0" borderId="22" xfId="0" applyNumberForma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left" vertical="center"/>
    </xf>
    <xf numFmtId="14" fontId="0" fillId="0" borderId="45" xfId="0" applyNumberFormat="1" applyFill="1" applyBorder="1" applyAlignment="1">
      <alignment horizontal="center" vertical="center" shrinkToFit="1"/>
    </xf>
    <xf numFmtId="14" fontId="0" fillId="0" borderId="11" xfId="0" applyNumberFormat="1" applyFill="1" applyBorder="1" applyAlignment="1">
      <alignment horizontal="center" vertical="center" shrinkToFit="1"/>
    </xf>
    <xf numFmtId="3" fontId="0" fillId="0" borderId="13" xfId="0" applyNumberForma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/>
    <xf numFmtId="3" fontId="0" fillId="0" borderId="10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166" fontId="0" fillId="0" borderId="12" xfId="0" applyNumberFormat="1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center" vertical="center"/>
    </xf>
    <xf numFmtId="1" fontId="18" fillId="0" borderId="0" xfId="0" applyNumberFormat="1" applyFont="1"/>
    <xf numFmtId="0" fontId="3" fillId="0" borderId="0" xfId="0" applyFont="1" applyFill="1"/>
    <xf numFmtId="165" fontId="0" fillId="0" borderId="25" xfId="0" applyNumberFormat="1" applyFill="1" applyBorder="1" applyAlignment="1">
      <alignment horizontal="center" vertical="center"/>
    </xf>
    <xf numFmtId="14" fontId="0" fillId="0" borderId="25" xfId="0" applyNumberFormat="1" applyFill="1" applyBorder="1" applyAlignment="1">
      <alignment horizontal="center" vertical="center" shrinkToFit="1"/>
    </xf>
    <xf numFmtId="0" fontId="3" fillId="0" borderId="0" xfId="0" applyNumberFormat="1" applyFont="1" applyBorder="1" applyAlignment="1" applyProtection="1">
      <protection hidden="1"/>
    </xf>
    <xf numFmtId="0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 shrinkToFit="1"/>
    </xf>
    <xf numFmtId="0" fontId="3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4" fillId="0" borderId="0" xfId="0" applyNumberFormat="1" applyFont="1" applyFill="1" applyBorder="1"/>
    <xf numFmtId="0" fontId="0" fillId="0" borderId="0" xfId="0" applyNumberFormat="1" applyFill="1" applyBorder="1"/>
    <xf numFmtId="0" fontId="0" fillId="0" borderId="0" xfId="0" applyFill="1" applyBorder="1" applyAlignment="1">
      <alignment shrinkToFit="1"/>
    </xf>
    <xf numFmtId="0" fontId="21" fillId="0" borderId="0" xfId="0" applyFont="1" applyBorder="1"/>
    <xf numFmtId="0" fontId="21" fillId="0" borderId="0" xfId="0" applyFont="1"/>
    <xf numFmtId="1" fontId="21" fillId="0" borderId="0" xfId="0" applyNumberFormat="1" applyFont="1"/>
    <xf numFmtId="0" fontId="3" fillId="2" borderId="2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7" fontId="0" fillId="0" borderId="3" xfId="0" applyNumberForma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Continuous" vertical="center"/>
    </xf>
    <xf numFmtId="0" fontId="3" fillId="2" borderId="48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15" xfId="0" applyFont="1" applyFill="1" applyBorder="1" applyAlignment="1">
      <alignment horizontal="centerContinuous" vertical="distributed"/>
    </xf>
    <xf numFmtId="0" fontId="3" fillId="2" borderId="47" xfId="0" applyFont="1" applyFill="1" applyBorder="1" applyAlignment="1">
      <alignment horizontal="centerContinuous" vertical="distributed"/>
    </xf>
    <xf numFmtId="0" fontId="3" fillId="2" borderId="44" xfId="0" applyFont="1" applyFill="1" applyBorder="1" applyAlignment="1">
      <alignment horizontal="centerContinuous" vertical="distributed"/>
    </xf>
    <xf numFmtId="0" fontId="3" fillId="2" borderId="68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3" fontId="0" fillId="0" borderId="3" xfId="0" quotePrefix="1" applyNumberForma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center" vertical="center"/>
    </xf>
    <xf numFmtId="49" fontId="38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39" fillId="0" borderId="0" xfId="0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49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11" fillId="0" borderId="3" xfId="0" applyNumberFormat="1" applyFont="1" applyFill="1" applyBorder="1" applyAlignment="1" applyProtection="1">
      <alignment horizontal="center" vertical="center"/>
      <protection hidden="1"/>
    </xf>
    <xf numFmtId="1" fontId="16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16" fillId="0" borderId="3" xfId="0" applyNumberFormat="1" applyFont="1" applyFill="1" applyBorder="1" applyAlignment="1" applyProtection="1">
      <alignment horizontal="center" vertical="center"/>
      <protection hidden="1"/>
    </xf>
    <xf numFmtId="1" fontId="18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18" fillId="0" borderId="3" xfId="0" applyNumberFormat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13" fillId="0" borderId="0" xfId="0" applyFont="1" applyBorder="1"/>
    <xf numFmtId="49" fontId="12" fillId="0" borderId="0" xfId="0" applyNumberFormat="1" applyFont="1" applyBorder="1" applyProtection="1">
      <protection hidden="1"/>
    </xf>
    <xf numFmtId="0" fontId="12" fillId="0" borderId="0" xfId="0" applyNumberFormat="1" applyFont="1" applyBorder="1" applyAlignment="1" applyProtection="1">
      <protection hidden="1"/>
    </xf>
    <xf numFmtId="164" fontId="12" fillId="0" borderId="0" xfId="0" applyNumberFormat="1" applyFont="1" applyBorder="1" applyAlignment="1" applyProtection="1">
      <protection hidden="1"/>
    </xf>
    <xf numFmtId="0" fontId="12" fillId="0" borderId="0" xfId="0" applyNumberFormat="1" applyFont="1" applyBorder="1" applyProtection="1">
      <protection hidden="1"/>
    </xf>
    <xf numFmtId="164" fontId="12" fillId="0" borderId="0" xfId="0" applyNumberFormat="1" applyFont="1" applyBorder="1" applyProtection="1">
      <protection hidden="1"/>
    </xf>
    <xf numFmtId="0" fontId="13" fillId="0" borderId="0" xfId="0" applyFont="1" applyBorder="1" applyAlignment="1">
      <alignment shrinkToFit="1"/>
    </xf>
    <xf numFmtId="49" fontId="13" fillId="0" borderId="0" xfId="0" applyNumberFormat="1" applyFont="1" applyBorder="1" applyProtection="1">
      <protection hidden="1"/>
    </xf>
    <xf numFmtId="0" fontId="40" fillId="0" borderId="0" xfId="0" applyFont="1" applyBorder="1"/>
    <xf numFmtId="164" fontId="12" fillId="0" borderId="0" xfId="0" applyNumberFormat="1" applyFont="1" applyBorder="1"/>
    <xf numFmtId="0" fontId="12" fillId="0" borderId="0" xfId="0" applyFont="1" applyBorder="1"/>
    <xf numFmtId="0" fontId="12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vertical="center" wrapText="1" shrinkToFit="1"/>
    </xf>
    <xf numFmtId="0" fontId="12" fillId="2" borderId="2" xfId="0" applyFont="1" applyFill="1" applyBorder="1" applyAlignment="1">
      <alignment horizontal="center" shrinkToFit="1"/>
    </xf>
    <xf numFmtId="0" fontId="12" fillId="0" borderId="0" xfId="0" applyFont="1" applyFill="1" applyBorder="1" applyAlignment="1">
      <alignment horizontal="center" shrinkToFit="1"/>
    </xf>
    <xf numFmtId="165" fontId="12" fillId="0" borderId="0" xfId="0" applyNumberFormat="1" applyFont="1" applyFill="1" applyBorder="1" applyAlignment="1">
      <alignment horizontal="center" shrinkToFit="1"/>
    </xf>
    <xf numFmtId="1" fontId="41" fillId="0" borderId="3" xfId="0" applyNumberFormat="1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1" fontId="13" fillId="0" borderId="0" xfId="0" applyNumberFormat="1" applyFont="1" applyBorder="1" applyAlignment="1">
      <alignment shrinkToFit="1"/>
    </xf>
    <xf numFmtId="1" fontId="41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Border="1" applyAlignment="1">
      <alignment horizontal="left" shrinkToFit="1"/>
    </xf>
    <xf numFmtId="0" fontId="41" fillId="0" borderId="3" xfId="0" applyFont="1" applyBorder="1" applyAlignment="1">
      <alignment horizontal="center"/>
    </xf>
    <xf numFmtId="1" fontId="42" fillId="0" borderId="3" xfId="0" applyNumberFormat="1" applyFont="1" applyBorder="1" applyAlignment="1">
      <alignment horizontal="center"/>
    </xf>
    <xf numFmtId="1" fontId="42" fillId="0" borderId="0" xfId="0" applyNumberFormat="1" applyFont="1" applyBorder="1" applyAlignment="1">
      <alignment horizontal="center"/>
    </xf>
    <xf numFmtId="0" fontId="13" fillId="0" borderId="0" xfId="0" applyFont="1" applyAlignment="1">
      <alignment shrinkToFit="1"/>
    </xf>
    <xf numFmtId="1" fontId="13" fillId="0" borderId="0" xfId="0" applyNumberFormat="1" applyFont="1"/>
    <xf numFmtId="0" fontId="13" fillId="0" borderId="0" xfId="0" applyFont="1" applyBorder="1" applyAlignment="1">
      <alignment horizontal="center"/>
    </xf>
    <xf numFmtId="0" fontId="13" fillId="0" borderId="0" xfId="0" applyNumberFormat="1" applyFont="1" applyBorder="1"/>
    <xf numFmtId="0" fontId="13" fillId="2" borderId="48" xfId="0" applyFont="1" applyFill="1" applyBorder="1" applyAlignment="1">
      <alignment horizontal="centerContinuous" vertical="center"/>
    </xf>
    <xf numFmtId="0" fontId="13" fillId="2" borderId="7" xfId="0" applyFont="1" applyFill="1" applyBorder="1" applyAlignment="1">
      <alignment horizontal="centerContinuous" vertical="center"/>
    </xf>
    <xf numFmtId="0" fontId="12" fillId="2" borderId="10" xfId="0" applyFont="1" applyFill="1" applyBorder="1" applyAlignment="1">
      <alignment horizontal="centerContinuous" vertical="center"/>
    </xf>
    <xf numFmtId="0" fontId="12" fillId="0" borderId="3" xfId="0" applyFont="1" applyBorder="1" applyAlignment="1">
      <alignment horizontal="right"/>
    </xf>
    <xf numFmtId="1" fontId="12" fillId="0" borderId="3" xfId="0" applyNumberFormat="1" applyFont="1" applyBorder="1" applyAlignment="1">
      <alignment horizontal="center"/>
    </xf>
    <xf numFmtId="0" fontId="6" fillId="0" borderId="49" xfId="0" applyFont="1" applyFill="1" applyBorder="1" applyAlignment="1">
      <alignment horizontal="center" vertical="center"/>
    </xf>
    <xf numFmtId="1" fontId="13" fillId="0" borderId="51" xfId="0" applyNumberFormat="1" applyFont="1" applyBorder="1" applyAlignment="1">
      <alignment horizontal="center"/>
    </xf>
    <xf numFmtId="1" fontId="13" fillId="0" borderId="52" xfId="0" applyNumberFormat="1" applyFont="1" applyBorder="1" applyAlignment="1">
      <alignment horizontal="center"/>
    </xf>
    <xf numFmtId="0" fontId="6" fillId="0" borderId="53" xfId="0" applyFont="1" applyFill="1" applyBorder="1" applyAlignment="1">
      <alignment horizontal="center" vertical="center"/>
    </xf>
    <xf numFmtId="1" fontId="13" fillId="0" borderId="33" xfId="0" applyNumberFormat="1" applyFont="1" applyBorder="1" applyAlignment="1">
      <alignment horizontal="center"/>
    </xf>
    <xf numFmtId="1" fontId="13" fillId="0" borderId="54" xfId="0" applyNumberFormat="1" applyFont="1" applyBorder="1" applyAlignment="1">
      <alignment horizontal="center"/>
    </xf>
    <xf numFmtId="0" fontId="6" fillId="0" borderId="55" xfId="0" applyFont="1" applyFill="1" applyBorder="1" applyAlignment="1">
      <alignment horizontal="center" vertical="center"/>
    </xf>
    <xf numFmtId="1" fontId="13" fillId="0" borderId="56" xfId="0" applyNumberFormat="1" applyFont="1" applyBorder="1" applyAlignment="1">
      <alignment horizontal="center"/>
    </xf>
    <xf numFmtId="1" fontId="13" fillId="0" borderId="57" xfId="0" applyNumberFormat="1" applyFont="1" applyBorder="1" applyAlignment="1">
      <alignment horizontal="center"/>
    </xf>
    <xf numFmtId="0" fontId="12" fillId="2" borderId="67" xfId="0" applyFont="1" applyFill="1" applyBorder="1" applyAlignment="1">
      <alignment horizontal="center" shrinkToFit="1"/>
    </xf>
    <xf numFmtId="165" fontId="12" fillId="2" borderId="61" xfId="0" applyNumberFormat="1" applyFont="1" applyFill="1" applyBorder="1" applyAlignment="1">
      <alignment horizontal="center" shrinkToFit="1"/>
    </xf>
    <xf numFmtId="165" fontId="12" fillId="2" borderId="65" xfId="0" applyNumberFormat="1" applyFont="1" applyFill="1" applyBorder="1" applyAlignment="1">
      <alignment horizontal="center" shrinkToFit="1"/>
    </xf>
    <xf numFmtId="0" fontId="13" fillId="0" borderId="0" xfId="0" applyFont="1" applyFill="1"/>
    <xf numFmtId="1" fontId="16" fillId="0" borderId="38" xfId="0" applyNumberFormat="1" applyFont="1" applyFill="1" applyBorder="1" applyAlignment="1">
      <alignment horizontal="center" shrinkToFit="1"/>
    </xf>
    <xf numFmtId="1" fontId="16" fillId="0" borderId="69" xfId="0" applyNumberFormat="1" applyFont="1" applyFill="1" applyBorder="1" applyAlignment="1">
      <alignment horizontal="center" shrinkToFit="1"/>
    </xf>
    <xf numFmtId="1" fontId="18" fillId="0" borderId="28" xfId="0" applyNumberFormat="1" applyFont="1" applyFill="1" applyBorder="1" applyAlignment="1">
      <alignment horizontal="center"/>
    </xf>
    <xf numFmtId="1" fontId="18" fillId="0" borderId="70" xfId="0" applyNumberFormat="1" applyFont="1" applyFill="1" applyBorder="1" applyAlignment="1">
      <alignment horizontal="center"/>
    </xf>
    <xf numFmtId="1" fontId="18" fillId="0" borderId="33" xfId="0" applyNumberFormat="1" applyFont="1" applyFill="1" applyBorder="1" applyAlignment="1">
      <alignment horizontal="center"/>
    </xf>
    <xf numFmtId="1" fontId="18" fillId="0" borderId="36" xfId="0" applyNumberFormat="1" applyFont="1" applyFill="1" applyBorder="1" applyAlignment="1">
      <alignment horizontal="center"/>
    </xf>
    <xf numFmtId="49" fontId="11" fillId="2" borderId="33" xfId="0" applyNumberFormat="1" applyFont="1" applyFill="1" applyBorder="1" applyAlignment="1" applyProtection="1">
      <alignment horizontal="center" vertical="center" wrapText="1"/>
      <protection hidden="1"/>
    </xf>
    <xf numFmtId="49" fontId="11" fillId="2" borderId="33" xfId="0" applyNumberFormat="1" applyFont="1" applyFill="1" applyBorder="1" applyAlignment="1" applyProtection="1">
      <alignment horizontal="center" vertical="center" wrapText="1"/>
      <protection hidden="1"/>
    </xf>
    <xf numFmtId="49" fontId="11" fillId="2" borderId="41" xfId="0" applyNumberFormat="1" applyFont="1" applyFill="1" applyBorder="1" applyAlignment="1" applyProtection="1">
      <alignment horizontal="center" vertical="center" wrapText="1"/>
      <protection hidden="1"/>
    </xf>
    <xf numFmtId="49" fontId="11" fillId="2" borderId="41" xfId="0" applyNumberFormat="1" applyFont="1" applyFill="1" applyBorder="1" applyAlignment="1" applyProtection="1">
      <alignment horizontal="center" vertical="center"/>
      <protection hidden="1"/>
    </xf>
    <xf numFmtId="1" fontId="16" fillId="0" borderId="78" xfId="0" applyNumberFormat="1" applyFont="1" applyFill="1" applyBorder="1" applyAlignment="1">
      <alignment horizontal="center"/>
    </xf>
    <xf numFmtId="1" fontId="16" fillId="0" borderId="79" xfId="0" applyNumberFormat="1" applyFont="1" applyFill="1" applyBorder="1" applyAlignment="1">
      <alignment horizontal="center"/>
    </xf>
    <xf numFmtId="1" fontId="16" fillId="0" borderId="77" xfId="0" applyNumberFormat="1" applyFont="1" applyFill="1" applyBorder="1" applyAlignment="1">
      <alignment horizontal="center"/>
    </xf>
    <xf numFmtId="1" fontId="16" fillId="8" borderId="38" xfId="0" applyNumberFormat="1" applyFont="1" applyFill="1" applyBorder="1" applyAlignment="1">
      <alignment horizontal="center" shrinkToFit="1"/>
    </xf>
    <xf numFmtId="1" fontId="18" fillId="8" borderId="33" xfId="0" applyNumberFormat="1" applyFont="1" applyFill="1" applyBorder="1" applyAlignment="1">
      <alignment horizontal="center"/>
    </xf>
    <xf numFmtId="1" fontId="18" fillId="8" borderId="36" xfId="0" applyNumberFormat="1" applyFont="1" applyFill="1" applyBorder="1" applyAlignment="1">
      <alignment horizontal="center"/>
    </xf>
    <xf numFmtId="1" fontId="18" fillId="8" borderId="34" xfId="0" applyNumberFormat="1" applyFont="1" applyFill="1" applyBorder="1" applyAlignment="1">
      <alignment horizontal="center"/>
    </xf>
    <xf numFmtId="1" fontId="18" fillId="8" borderId="59" xfId="0" applyNumberFormat="1" applyFont="1" applyFill="1" applyBorder="1" applyAlignment="1">
      <alignment horizontal="center"/>
    </xf>
    <xf numFmtId="1" fontId="16" fillId="8" borderId="73" xfId="0" applyNumberFormat="1" applyFont="1" applyFill="1" applyBorder="1" applyAlignment="1">
      <alignment horizontal="center" shrinkToFit="1"/>
    </xf>
    <xf numFmtId="1" fontId="18" fillId="8" borderId="41" xfId="0" applyNumberFormat="1" applyFont="1" applyFill="1" applyBorder="1" applyAlignment="1">
      <alignment horizontal="center"/>
    </xf>
    <xf numFmtId="1" fontId="18" fillId="8" borderId="74" xfId="0" applyNumberFormat="1" applyFont="1" applyFill="1" applyBorder="1" applyAlignment="1">
      <alignment horizontal="center"/>
    </xf>
    <xf numFmtId="14" fontId="3" fillId="0" borderId="80" xfId="0" applyNumberFormat="1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right" vertical="center" wrapText="1"/>
    </xf>
    <xf numFmtId="16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3" fontId="0" fillId="0" borderId="1" xfId="0" applyNumberForma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14" fontId="3" fillId="0" borderId="48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right" vertical="center" wrapText="1"/>
    </xf>
    <xf numFmtId="14" fontId="3" fillId="0" borderId="47" xfId="0" applyNumberFormat="1" applyFont="1" applyFill="1" applyBorder="1" applyAlignment="1">
      <alignment horizontal="left" vertical="center"/>
    </xf>
    <xf numFmtId="3" fontId="0" fillId="0" borderId="16" xfId="0" applyNumberFormat="1" applyFont="1" applyFill="1" applyBorder="1" applyAlignment="1">
      <alignment horizontal="center" vertical="center"/>
    </xf>
    <xf numFmtId="3" fontId="0" fillId="0" borderId="15" xfId="0" applyNumberFormat="1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right" vertical="center" wrapText="1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3" fontId="3" fillId="0" borderId="48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Alignment="1">
      <alignment horizontal="centerContinuous" vertical="center"/>
    </xf>
    <xf numFmtId="3" fontId="3" fillId="0" borderId="48" xfId="0" applyNumberFormat="1" applyFont="1" applyFill="1" applyBorder="1" applyAlignment="1">
      <alignment horizontal="centerContinuous" vertical="center"/>
    </xf>
    <xf numFmtId="3" fontId="3" fillId="0" borderId="7" xfId="0" applyNumberFormat="1" applyFont="1" applyFill="1" applyBorder="1" applyAlignment="1">
      <alignment horizontal="centerContinuous" vertical="center"/>
    </xf>
    <xf numFmtId="168" fontId="3" fillId="0" borderId="48" xfId="0" applyNumberFormat="1" applyFont="1" applyFill="1" applyBorder="1" applyAlignment="1">
      <alignment horizontal="centerContinuous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 vertical="center"/>
    </xf>
    <xf numFmtId="14" fontId="3" fillId="0" borderId="81" xfId="0" applyNumberFormat="1" applyFont="1" applyFill="1" applyBorder="1" applyAlignment="1">
      <alignment horizontal="left" vertical="center"/>
    </xf>
    <xf numFmtId="0" fontId="3" fillId="0" borderId="81" xfId="0" applyFont="1" applyBorder="1" applyAlignment="1">
      <alignment horizontal="center"/>
    </xf>
    <xf numFmtId="0" fontId="3" fillId="0" borderId="4" xfId="0" applyFont="1" applyFill="1" applyBorder="1" applyAlignment="1">
      <alignment horizontal="right" vertical="center" wrapText="1"/>
    </xf>
    <xf numFmtId="0" fontId="12" fillId="0" borderId="19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49" fontId="11" fillId="3" borderId="50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32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61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62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63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65" xfId="0" applyNumberFormat="1" applyFont="1" applyFill="1" applyBorder="1" applyAlignment="1" applyProtection="1">
      <alignment horizontal="center" vertical="center" wrapText="1"/>
      <protection hidden="1"/>
    </xf>
    <xf numFmtId="49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33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40" xfId="0" applyNumberFormat="1" applyFont="1" applyFill="1" applyBorder="1" applyAlignment="1" applyProtection="1">
      <alignment horizontal="center" vertical="center" wrapText="1"/>
      <protection hidden="1"/>
    </xf>
    <xf numFmtId="49" fontId="11" fillId="2" borderId="34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40" xfId="0" applyFill="1" applyBorder="1"/>
    <xf numFmtId="49" fontId="11" fillId="2" borderId="33" xfId="0" applyNumberFormat="1" applyFont="1" applyFill="1" applyBorder="1" applyAlignment="1" applyProtection="1">
      <alignment horizontal="center" vertical="center" wrapText="1"/>
      <protection hidden="1"/>
    </xf>
    <xf numFmtId="49" fontId="11" fillId="2" borderId="69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71" xfId="0" applyFill="1" applyBorder="1"/>
    <xf numFmtId="0" fontId="0" fillId="2" borderId="75" xfId="0" applyFill="1" applyBorder="1"/>
    <xf numFmtId="49" fontId="12" fillId="2" borderId="29" xfId="0" applyNumberFormat="1" applyFont="1" applyFill="1" applyBorder="1" applyAlignment="1" applyProtection="1">
      <alignment horizontal="center" vertical="center"/>
      <protection hidden="1"/>
    </xf>
    <xf numFmtId="49" fontId="11" fillId="2" borderId="70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72" xfId="0" applyFill="1" applyBorder="1"/>
    <xf numFmtId="0" fontId="0" fillId="2" borderId="76" xfId="0" applyFill="1" applyBorder="1"/>
    <xf numFmtId="49" fontId="11" fillId="3" borderId="49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53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55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51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52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54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57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3" xfId="0" applyNumberFormat="1" applyFont="1" applyFill="1" applyBorder="1" applyAlignment="1" applyProtection="1">
      <alignment horizontal="center" vertical="center"/>
      <protection hidden="1"/>
    </xf>
    <xf numFmtId="49" fontId="11" fillId="3" borderId="27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31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39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28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29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30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35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42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36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37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18" xfId="0" applyFont="1" applyFill="1" applyBorder="1" applyAlignment="1">
      <alignment horizontal="center" vertical="center" wrapText="1" shrinkToFit="1"/>
    </xf>
    <xf numFmtId="0" fontId="12" fillId="2" borderId="23" xfId="0" applyFont="1" applyFill="1" applyBorder="1" applyAlignment="1">
      <alignment horizontal="center" vertical="center" wrapText="1" shrinkToFit="1"/>
    </xf>
    <xf numFmtId="0" fontId="12" fillId="2" borderId="24" xfId="0" applyFont="1" applyFill="1" applyBorder="1" applyAlignment="1">
      <alignment horizontal="center" vertical="center" wrapText="1" shrinkToFit="1"/>
    </xf>
    <xf numFmtId="0" fontId="12" fillId="2" borderId="22" xfId="0" applyFont="1" applyFill="1" applyBorder="1" applyAlignment="1">
      <alignment horizontal="center" vertical="center" wrapText="1" shrinkToFit="1"/>
    </xf>
    <xf numFmtId="0" fontId="12" fillId="2" borderId="17" xfId="0" applyFont="1" applyFill="1" applyBorder="1" applyAlignment="1">
      <alignment horizontal="center" vertical="center" wrapText="1" shrinkToFit="1"/>
    </xf>
    <xf numFmtId="0" fontId="12" fillId="2" borderId="14" xfId="0" applyFont="1" applyFill="1" applyBorder="1" applyAlignment="1">
      <alignment horizontal="center" vertical="center" wrapText="1" shrinkToFit="1"/>
    </xf>
    <xf numFmtId="0" fontId="12" fillId="2" borderId="26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 shrinkToFit="1"/>
    </xf>
    <xf numFmtId="0" fontId="12" fillId="2" borderId="32" xfId="0" applyFont="1" applyFill="1" applyBorder="1" applyAlignment="1">
      <alignment horizontal="center" vertical="center" wrapText="1" shrinkToFit="1"/>
    </xf>
    <xf numFmtId="0" fontId="12" fillId="2" borderId="62" xfId="0" applyFont="1" applyFill="1" applyBorder="1" applyAlignment="1">
      <alignment horizontal="center" vertical="center" wrapText="1" shrinkToFit="1"/>
    </xf>
    <xf numFmtId="0" fontId="12" fillId="2" borderId="63" xfId="0" applyFont="1" applyFill="1" applyBorder="1" applyAlignment="1">
      <alignment horizontal="center" vertical="center" wrapText="1" shrinkToFit="1"/>
    </xf>
    <xf numFmtId="0" fontId="12" fillId="2" borderId="66" xfId="0" applyFont="1" applyFill="1" applyBorder="1" applyAlignment="1">
      <alignment horizontal="center" vertical="center" wrapText="1" shrinkToFit="1"/>
    </xf>
    <xf numFmtId="0" fontId="12" fillId="2" borderId="64" xfId="0" applyFont="1" applyFill="1" applyBorder="1" applyAlignment="1">
      <alignment horizontal="center" vertical="center" wrapText="1" shrinkToFit="1"/>
    </xf>
    <xf numFmtId="0" fontId="0" fillId="5" borderId="10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0" fillId="0" borderId="20" xfId="0" applyBorder="1" applyAlignment="1">
      <alignment wrapText="1"/>
    </xf>
    <xf numFmtId="0" fontId="3" fillId="2" borderId="23" xfId="0" applyFont="1" applyFill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3" fillId="2" borderId="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882"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351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01'!$O$44:$O$45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01'!$B$47:$B$70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01'!$O$47:$O$70</c:f>
              <c:numCache>
                <c:formatCode>0</c:formatCode>
                <c:ptCount val="24"/>
                <c:pt idx="0">
                  <c:v>119</c:v>
                </c:pt>
                <c:pt idx="1">
                  <c:v>80</c:v>
                </c:pt>
                <c:pt idx="2">
                  <c:v>73</c:v>
                </c:pt>
                <c:pt idx="3">
                  <c:v>57</c:v>
                </c:pt>
                <c:pt idx="4">
                  <c:v>91</c:v>
                </c:pt>
                <c:pt idx="5">
                  <c:v>156</c:v>
                </c:pt>
                <c:pt idx="6">
                  <c:v>353</c:v>
                </c:pt>
                <c:pt idx="7">
                  <c:v>522</c:v>
                </c:pt>
                <c:pt idx="8">
                  <c:v>510</c:v>
                </c:pt>
                <c:pt idx="9">
                  <c:v>520</c:v>
                </c:pt>
                <c:pt idx="10">
                  <c:v>490</c:v>
                </c:pt>
                <c:pt idx="11">
                  <c:v>419</c:v>
                </c:pt>
                <c:pt idx="12">
                  <c:v>440</c:v>
                </c:pt>
                <c:pt idx="13">
                  <c:v>392</c:v>
                </c:pt>
                <c:pt idx="14">
                  <c:v>512</c:v>
                </c:pt>
                <c:pt idx="15">
                  <c:v>526</c:v>
                </c:pt>
                <c:pt idx="16">
                  <c:v>586</c:v>
                </c:pt>
                <c:pt idx="17">
                  <c:v>615</c:v>
                </c:pt>
                <c:pt idx="18">
                  <c:v>616</c:v>
                </c:pt>
                <c:pt idx="19">
                  <c:v>628</c:v>
                </c:pt>
                <c:pt idx="20">
                  <c:v>625</c:v>
                </c:pt>
                <c:pt idx="21">
                  <c:v>489</c:v>
                </c:pt>
                <c:pt idx="22">
                  <c:v>417</c:v>
                </c:pt>
                <c:pt idx="23">
                  <c:v>298</c:v>
                </c:pt>
              </c:numCache>
            </c:numRef>
          </c:val>
        </c:ser>
        <c:ser>
          <c:idx val="1"/>
          <c:order val="1"/>
          <c:tx>
            <c:strRef>
              <c:f>'E1_ Gráficos 01'!$P$44:$P$45</c:f>
              <c:strCache>
                <c:ptCount val="1"/>
                <c:pt idx="0">
                  <c:v>VEHICULOS PESADOS</c:v>
                </c:pt>
              </c:strCache>
            </c:strRef>
          </c:tx>
          <c:marker>
            <c:symbol val="none"/>
          </c:marker>
          <c:cat>
            <c:strRef>
              <c:f>'E1_ Gráficos 01'!$B$47:$B$70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01'!$P$47:$P$70</c:f>
              <c:numCache>
                <c:formatCode>0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10</c:v>
                </c:pt>
                <c:pt idx="5">
                  <c:v>18</c:v>
                </c:pt>
                <c:pt idx="6">
                  <c:v>31</c:v>
                </c:pt>
                <c:pt idx="7">
                  <c:v>32</c:v>
                </c:pt>
                <c:pt idx="8">
                  <c:v>53</c:v>
                </c:pt>
                <c:pt idx="9">
                  <c:v>43</c:v>
                </c:pt>
                <c:pt idx="10">
                  <c:v>38</c:v>
                </c:pt>
                <c:pt idx="11">
                  <c:v>39</c:v>
                </c:pt>
                <c:pt idx="12">
                  <c:v>34</c:v>
                </c:pt>
                <c:pt idx="13">
                  <c:v>26</c:v>
                </c:pt>
                <c:pt idx="14">
                  <c:v>34</c:v>
                </c:pt>
                <c:pt idx="15">
                  <c:v>35</c:v>
                </c:pt>
                <c:pt idx="16">
                  <c:v>30</c:v>
                </c:pt>
                <c:pt idx="17">
                  <c:v>29</c:v>
                </c:pt>
                <c:pt idx="18">
                  <c:v>21</c:v>
                </c:pt>
                <c:pt idx="19">
                  <c:v>14</c:v>
                </c:pt>
                <c:pt idx="20">
                  <c:v>21</c:v>
                </c:pt>
                <c:pt idx="21">
                  <c:v>8</c:v>
                </c:pt>
                <c:pt idx="22">
                  <c:v>12</c:v>
                </c:pt>
                <c:pt idx="23">
                  <c:v>7</c:v>
                </c:pt>
              </c:numCache>
            </c:numRef>
          </c:val>
        </c:ser>
        <c:ser>
          <c:idx val="2"/>
          <c:order val="2"/>
          <c:tx>
            <c:strRef>
              <c:f>'E1_ Gráficos 01'!$Q$44:$Q$45</c:f>
              <c:strCache>
                <c:ptCount val="1"/>
                <c:pt idx="0">
                  <c:v>TRAYLER + SEMI - TRAYLER</c:v>
                </c:pt>
              </c:strCache>
            </c:strRef>
          </c:tx>
          <c:marker>
            <c:symbol val="none"/>
          </c:marker>
          <c:cat>
            <c:strRef>
              <c:f>'E1_ Gráficos 01'!$B$47:$B$70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01'!$Q$47:$Q$70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6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'E1_ Gráficos 01'!$R$44:$R$45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'E1_ Gráficos 01'!$B$47:$B$70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01'!$R$47:$R$70</c:f>
              <c:numCache>
                <c:formatCode>0</c:formatCode>
                <c:ptCount val="24"/>
                <c:pt idx="0">
                  <c:v>126</c:v>
                </c:pt>
                <c:pt idx="1">
                  <c:v>81</c:v>
                </c:pt>
                <c:pt idx="2">
                  <c:v>78</c:v>
                </c:pt>
                <c:pt idx="3">
                  <c:v>58</c:v>
                </c:pt>
                <c:pt idx="4">
                  <c:v>101</c:v>
                </c:pt>
                <c:pt idx="5">
                  <c:v>176</c:v>
                </c:pt>
                <c:pt idx="6">
                  <c:v>386</c:v>
                </c:pt>
                <c:pt idx="7">
                  <c:v>555</c:v>
                </c:pt>
                <c:pt idx="8">
                  <c:v>563</c:v>
                </c:pt>
                <c:pt idx="9">
                  <c:v>583</c:v>
                </c:pt>
                <c:pt idx="10">
                  <c:v>531</c:v>
                </c:pt>
                <c:pt idx="11">
                  <c:v>459</c:v>
                </c:pt>
                <c:pt idx="12">
                  <c:v>475</c:v>
                </c:pt>
                <c:pt idx="13">
                  <c:v>418</c:v>
                </c:pt>
                <c:pt idx="14">
                  <c:v>546</c:v>
                </c:pt>
                <c:pt idx="15">
                  <c:v>562</c:v>
                </c:pt>
                <c:pt idx="16">
                  <c:v>616</c:v>
                </c:pt>
                <c:pt idx="17">
                  <c:v>650</c:v>
                </c:pt>
                <c:pt idx="18">
                  <c:v>642</c:v>
                </c:pt>
                <c:pt idx="19">
                  <c:v>644</c:v>
                </c:pt>
                <c:pt idx="20">
                  <c:v>646</c:v>
                </c:pt>
                <c:pt idx="21">
                  <c:v>497</c:v>
                </c:pt>
                <c:pt idx="22">
                  <c:v>429</c:v>
                </c:pt>
                <c:pt idx="23">
                  <c:v>305</c:v>
                </c:pt>
              </c:numCache>
            </c:numRef>
          </c:val>
        </c:ser>
        <c:marker val="1"/>
        <c:axId val="76028160"/>
        <c:axId val="76134272"/>
      </c:lineChart>
      <c:catAx>
        <c:axId val="7602816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6134272"/>
        <c:crosses val="autoZero"/>
        <c:auto val="1"/>
        <c:lblAlgn val="ctr"/>
        <c:lblOffset val="100"/>
      </c:catAx>
      <c:valAx>
        <c:axId val="76134272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  <a:endParaRPr lang="pt-BR" sz="1100"/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6028160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591" footer="0.314960620000005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406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01'!$O$81:$O$82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01'!$B$84:$B$107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01'!$O$84:$O$107</c:f>
              <c:numCache>
                <c:formatCode>0</c:formatCode>
                <c:ptCount val="24"/>
                <c:pt idx="0">
                  <c:v>218</c:v>
                </c:pt>
                <c:pt idx="1">
                  <c:v>109</c:v>
                </c:pt>
                <c:pt idx="2">
                  <c:v>119</c:v>
                </c:pt>
                <c:pt idx="3">
                  <c:v>122</c:v>
                </c:pt>
                <c:pt idx="4">
                  <c:v>135</c:v>
                </c:pt>
                <c:pt idx="5">
                  <c:v>134</c:v>
                </c:pt>
                <c:pt idx="6">
                  <c:v>287</c:v>
                </c:pt>
                <c:pt idx="7">
                  <c:v>415</c:v>
                </c:pt>
                <c:pt idx="8">
                  <c:v>432</c:v>
                </c:pt>
                <c:pt idx="9">
                  <c:v>507</c:v>
                </c:pt>
                <c:pt idx="10">
                  <c:v>435</c:v>
                </c:pt>
                <c:pt idx="11">
                  <c:v>502</c:v>
                </c:pt>
                <c:pt idx="12">
                  <c:v>489</c:v>
                </c:pt>
                <c:pt idx="13">
                  <c:v>533</c:v>
                </c:pt>
                <c:pt idx="14">
                  <c:v>792</c:v>
                </c:pt>
                <c:pt idx="15">
                  <c:v>573</c:v>
                </c:pt>
                <c:pt idx="16">
                  <c:v>611</c:v>
                </c:pt>
                <c:pt idx="17">
                  <c:v>598</c:v>
                </c:pt>
                <c:pt idx="18">
                  <c:v>697</c:v>
                </c:pt>
                <c:pt idx="19">
                  <c:v>584</c:v>
                </c:pt>
                <c:pt idx="20">
                  <c:v>523</c:v>
                </c:pt>
                <c:pt idx="21">
                  <c:v>330</c:v>
                </c:pt>
                <c:pt idx="22">
                  <c:v>274</c:v>
                </c:pt>
                <c:pt idx="23">
                  <c:v>159</c:v>
                </c:pt>
              </c:numCache>
            </c:numRef>
          </c:val>
        </c:ser>
        <c:ser>
          <c:idx val="1"/>
          <c:order val="1"/>
          <c:tx>
            <c:strRef>
              <c:f>'E1_ Gráficos 01'!$P$81:$P$82</c:f>
              <c:strCache>
                <c:ptCount val="1"/>
                <c:pt idx="0">
                  <c:v>VEHICULOS PESADOS</c:v>
                </c:pt>
              </c:strCache>
            </c:strRef>
          </c:tx>
          <c:marker>
            <c:symbol val="none"/>
          </c:marker>
          <c:cat>
            <c:strRef>
              <c:f>'E1_ Gráficos 01'!$B$84:$B$107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01'!$P$84:$P$107</c:f>
              <c:numCache>
                <c:formatCode>0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12</c:v>
                </c:pt>
                <c:pt idx="7">
                  <c:v>11</c:v>
                </c:pt>
                <c:pt idx="8">
                  <c:v>19</c:v>
                </c:pt>
                <c:pt idx="9">
                  <c:v>18</c:v>
                </c:pt>
                <c:pt idx="10">
                  <c:v>7</c:v>
                </c:pt>
                <c:pt idx="11">
                  <c:v>14</c:v>
                </c:pt>
                <c:pt idx="12">
                  <c:v>20</c:v>
                </c:pt>
                <c:pt idx="13">
                  <c:v>7</c:v>
                </c:pt>
                <c:pt idx="14">
                  <c:v>16</c:v>
                </c:pt>
                <c:pt idx="15">
                  <c:v>19</c:v>
                </c:pt>
                <c:pt idx="16">
                  <c:v>12</c:v>
                </c:pt>
                <c:pt idx="17">
                  <c:v>15</c:v>
                </c:pt>
                <c:pt idx="18">
                  <c:v>14</c:v>
                </c:pt>
                <c:pt idx="19">
                  <c:v>9</c:v>
                </c:pt>
                <c:pt idx="20">
                  <c:v>3</c:v>
                </c:pt>
                <c:pt idx="21">
                  <c:v>11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</c:ser>
        <c:ser>
          <c:idx val="2"/>
          <c:order val="2"/>
          <c:tx>
            <c:strRef>
              <c:f>'E1_ Gráficos 01'!$Q$81:$Q$82</c:f>
              <c:strCache>
                <c:ptCount val="1"/>
                <c:pt idx="0">
                  <c:v>TRAYLER + SEMI - TRAYLER</c:v>
                </c:pt>
              </c:strCache>
            </c:strRef>
          </c:tx>
          <c:marker>
            <c:symbol val="none"/>
          </c:marker>
          <c:cat>
            <c:strRef>
              <c:f>'E1_ Gráficos 01'!$B$84:$B$107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01'!$Q$84:$Q$107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'E1_ Gráficos 01'!$R$81:$R$82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'E1_ Gráficos 01'!$B$84:$B$107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01'!$R$84:$R$107</c:f>
              <c:numCache>
                <c:formatCode>0</c:formatCode>
                <c:ptCount val="24"/>
                <c:pt idx="0">
                  <c:v>222</c:v>
                </c:pt>
                <c:pt idx="1">
                  <c:v>110</c:v>
                </c:pt>
                <c:pt idx="2">
                  <c:v>125</c:v>
                </c:pt>
                <c:pt idx="3">
                  <c:v>128</c:v>
                </c:pt>
                <c:pt idx="4">
                  <c:v>140</c:v>
                </c:pt>
                <c:pt idx="5">
                  <c:v>139</c:v>
                </c:pt>
                <c:pt idx="6">
                  <c:v>299</c:v>
                </c:pt>
                <c:pt idx="7">
                  <c:v>426</c:v>
                </c:pt>
                <c:pt idx="8">
                  <c:v>451</c:v>
                </c:pt>
                <c:pt idx="9">
                  <c:v>525</c:v>
                </c:pt>
                <c:pt idx="10">
                  <c:v>447</c:v>
                </c:pt>
                <c:pt idx="11">
                  <c:v>516</c:v>
                </c:pt>
                <c:pt idx="12">
                  <c:v>516</c:v>
                </c:pt>
                <c:pt idx="13">
                  <c:v>540</c:v>
                </c:pt>
                <c:pt idx="14">
                  <c:v>808</c:v>
                </c:pt>
                <c:pt idx="15">
                  <c:v>598</c:v>
                </c:pt>
                <c:pt idx="16">
                  <c:v>626</c:v>
                </c:pt>
                <c:pt idx="17">
                  <c:v>613</c:v>
                </c:pt>
                <c:pt idx="18">
                  <c:v>713</c:v>
                </c:pt>
                <c:pt idx="19">
                  <c:v>594</c:v>
                </c:pt>
                <c:pt idx="20">
                  <c:v>528</c:v>
                </c:pt>
                <c:pt idx="21">
                  <c:v>341</c:v>
                </c:pt>
                <c:pt idx="22">
                  <c:v>278</c:v>
                </c:pt>
                <c:pt idx="23">
                  <c:v>160</c:v>
                </c:pt>
              </c:numCache>
            </c:numRef>
          </c:val>
        </c:ser>
        <c:marker val="1"/>
        <c:axId val="94955392"/>
        <c:axId val="95124096"/>
      </c:lineChart>
      <c:catAx>
        <c:axId val="9495539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5124096"/>
        <c:crosses val="autoZero"/>
        <c:auto val="1"/>
        <c:lblAlgn val="ctr"/>
        <c:lblOffset val="100"/>
      </c:catAx>
      <c:valAx>
        <c:axId val="95124096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  <a:endParaRPr lang="pt-BR" sz="1100"/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4955392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406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01'!$O$118:$O$119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01'!$B$121:$B$144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01'!$O$121:$O$144</c:f>
              <c:numCache>
                <c:formatCode>0</c:formatCode>
                <c:ptCount val="24"/>
                <c:pt idx="0">
                  <c:v>102</c:v>
                </c:pt>
                <c:pt idx="1">
                  <c:v>68</c:v>
                </c:pt>
                <c:pt idx="2">
                  <c:v>55</c:v>
                </c:pt>
                <c:pt idx="3">
                  <c:v>60</c:v>
                </c:pt>
                <c:pt idx="4">
                  <c:v>86</c:v>
                </c:pt>
                <c:pt idx="5">
                  <c:v>114</c:v>
                </c:pt>
                <c:pt idx="6">
                  <c:v>432</c:v>
                </c:pt>
                <c:pt idx="7">
                  <c:v>679</c:v>
                </c:pt>
                <c:pt idx="8">
                  <c:v>481</c:v>
                </c:pt>
                <c:pt idx="9">
                  <c:v>585</c:v>
                </c:pt>
                <c:pt idx="10">
                  <c:v>388</c:v>
                </c:pt>
                <c:pt idx="11">
                  <c:v>438</c:v>
                </c:pt>
                <c:pt idx="12">
                  <c:v>366</c:v>
                </c:pt>
                <c:pt idx="13">
                  <c:v>413</c:v>
                </c:pt>
                <c:pt idx="14">
                  <c:v>448</c:v>
                </c:pt>
                <c:pt idx="15">
                  <c:v>423</c:v>
                </c:pt>
                <c:pt idx="16">
                  <c:v>458</c:v>
                </c:pt>
                <c:pt idx="17">
                  <c:v>600</c:v>
                </c:pt>
                <c:pt idx="18">
                  <c:v>620</c:v>
                </c:pt>
                <c:pt idx="19">
                  <c:v>586</c:v>
                </c:pt>
                <c:pt idx="20">
                  <c:v>527</c:v>
                </c:pt>
                <c:pt idx="21">
                  <c:v>348</c:v>
                </c:pt>
                <c:pt idx="22">
                  <c:v>287</c:v>
                </c:pt>
                <c:pt idx="23">
                  <c:v>218</c:v>
                </c:pt>
              </c:numCache>
            </c:numRef>
          </c:val>
        </c:ser>
        <c:ser>
          <c:idx val="1"/>
          <c:order val="1"/>
          <c:tx>
            <c:strRef>
              <c:f>'E1_ Gráficos 01'!$P$118:$P$119</c:f>
              <c:strCache>
                <c:ptCount val="1"/>
                <c:pt idx="0">
                  <c:v>VEHICULOS PESADOS</c:v>
                </c:pt>
              </c:strCache>
            </c:strRef>
          </c:tx>
          <c:marker>
            <c:symbol val="none"/>
          </c:marker>
          <c:cat>
            <c:strRef>
              <c:f>'E1_ Gráficos 01'!$B$121:$B$144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01'!$P$121:$P$144</c:f>
              <c:numCache>
                <c:formatCode>0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26</c:v>
                </c:pt>
                <c:pt idx="7">
                  <c:v>55</c:v>
                </c:pt>
                <c:pt idx="8">
                  <c:v>58</c:v>
                </c:pt>
                <c:pt idx="9">
                  <c:v>45</c:v>
                </c:pt>
                <c:pt idx="10">
                  <c:v>56</c:v>
                </c:pt>
                <c:pt idx="11">
                  <c:v>60</c:v>
                </c:pt>
                <c:pt idx="12">
                  <c:v>49</c:v>
                </c:pt>
                <c:pt idx="13">
                  <c:v>48</c:v>
                </c:pt>
                <c:pt idx="14">
                  <c:v>57</c:v>
                </c:pt>
                <c:pt idx="15">
                  <c:v>42</c:v>
                </c:pt>
                <c:pt idx="16">
                  <c:v>50</c:v>
                </c:pt>
                <c:pt idx="17">
                  <c:v>39</c:v>
                </c:pt>
                <c:pt idx="18">
                  <c:v>42</c:v>
                </c:pt>
                <c:pt idx="19">
                  <c:v>23</c:v>
                </c:pt>
                <c:pt idx="20">
                  <c:v>14</c:v>
                </c:pt>
                <c:pt idx="21">
                  <c:v>16</c:v>
                </c:pt>
                <c:pt idx="22">
                  <c:v>24</c:v>
                </c:pt>
                <c:pt idx="23">
                  <c:v>15</c:v>
                </c:pt>
              </c:numCache>
            </c:numRef>
          </c:val>
        </c:ser>
        <c:ser>
          <c:idx val="2"/>
          <c:order val="2"/>
          <c:tx>
            <c:strRef>
              <c:f>'E1_ Gráficos 01'!$Q$118:$Q$119</c:f>
              <c:strCache>
                <c:ptCount val="1"/>
                <c:pt idx="0">
                  <c:v>TRAYLER + SEMI - TRAYLER</c:v>
                </c:pt>
              </c:strCache>
            </c:strRef>
          </c:tx>
          <c:marker>
            <c:symbol val="none"/>
          </c:marker>
          <c:cat>
            <c:strRef>
              <c:f>'E1_ Gráficos 01'!$B$121:$B$144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01'!$Q$121:$Q$144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5</c:v>
                </c:pt>
                <c:pt idx="11">
                  <c:v>7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'E1_ Gráficos 01'!$R$118:$R$119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'E1_ Gráficos 01'!$B$121:$B$144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01'!$R$121:$R$144</c:f>
              <c:numCache>
                <c:formatCode>0</c:formatCode>
                <c:ptCount val="24"/>
                <c:pt idx="0">
                  <c:v>108</c:v>
                </c:pt>
                <c:pt idx="1">
                  <c:v>72</c:v>
                </c:pt>
                <c:pt idx="2">
                  <c:v>57</c:v>
                </c:pt>
                <c:pt idx="3">
                  <c:v>64</c:v>
                </c:pt>
                <c:pt idx="4">
                  <c:v>91</c:v>
                </c:pt>
                <c:pt idx="5">
                  <c:v>122</c:v>
                </c:pt>
                <c:pt idx="6">
                  <c:v>458</c:v>
                </c:pt>
                <c:pt idx="7">
                  <c:v>734</c:v>
                </c:pt>
                <c:pt idx="8">
                  <c:v>540</c:v>
                </c:pt>
                <c:pt idx="9">
                  <c:v>630</c:v>
                </c:pt>
                <c:pt idx="10">
                  <c:v>449</c:v>
                </c:pt>
                <c:pt idx="11">
                  <c:v>505</c:v>
                </c:pt>
                <c:pt idx="12">
                  <c:v>415</c:v>
                </c:pt>
                <c:pt idx="13">
                  <c:v>462</c:v>
                </c:pt>
                <c:pt idx="14">
                  <c:v>506</c:v>
                </c:pt>
                <c:pt idx="15">
                  <c:v>467</c:v>
                </c:pt>
                <c:pt idx="16">
                  <c:v>509</c:v>
                </c:pt>
                <c:pt idx="17">
                  <c:v>642</c:v>
                </c:pt>
                <c:pt idx="18">
                  <c:v>663</c:v>
                </c:pt>
                <c:pt idx="19">
                  <c:v>609</c:v>
                </c:pt>
                <c:pt idx="20">
                  <c:v>541</c:v>
                </c:pt>
                <c:pt idx="21">
                  <c:v>364</c:v>
                </c:pt>
                <c:pt idx="22">
                  <c:v>311</c:v>
                </c:pt>
                <c:pt idx="23">
                  <c:v>233</c:v>
                </c:pt>
              </c:numCache>
            </c:numRef>
          </c:val>
        </c:ser>
        <c:marker val="1"/>
        <c:axId val="172729088"/>
        <c:axId val="172730624"/>
      </c:lineChart>
      <c:catAx>
        <c:axId val="17272908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2730624"/>
        <c:crosses val="autoZero"/>
        <c:auto val="1"/>
        <c:lblAlgn val="ctr"/>
        <c:lblOffset val="100"/>
      </c:catAx>
      <c:valAx>
        <c:axId val="172730624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  <a:endParaRPr lang="pt-BR" sz="1100"/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2729088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406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01'!$O$155:$O$156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01'!$B$158:$B$181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01'!$O$158:$O$181</c:f>
              <c:numCache>
                <c:formatCode>0</c:formatCode>
                <c:ptCount val="24"/>
                <c:pt idx="0">
                  <c:v>113</c:v>
                </c:pt>
                <c:pt idx="1">
                  <c:v>73</c:v>
                </c:pt>
                <c:pt idx="2">
                  <c:v>50</c:v>
                </c:pt>
                <c:pt idx="3">
                  <c:v>40</c:v>
                </c:pt>
                <c:pt idx="4">
                  <c:v>87</c:v>
                </c:pt>
                <c:pt idx="5">
                  <c:v>139</c:v>
                </c:pt>
                <c:pt idx="6">
                  <c:v>473</c:v>
                </c:pt>
                <c:pt idx="7">
                  <c:v>748</c:v>
                </c:pt>
                <c:pt idx="8">
                  <c:v>592</c:v>
                </c:pt>
                <c:pt idx="9">
                  <c:v>444</c:v>
                </c:pt>
                <c:pt idx="10">
                  <c:v>407</c:v>
                </c:pt>
                <c:pt idx="11">
                  <c:v>397</c:v>
                </c:pt>
                <c:pt idx="12">
                  <c:v>479</c:v>
                </c:pt>
                <c:pt idx="13">
                  <c:v>375</c:v>
                </c:pt>
                <c:pt idx="14">
                  <c:v>351</c:v>
                </c:pt>
                <c:pt idx="15">
                  <c:v>428</c:v>
                </c:pt>
                <c:pt idx="16">
                  <c:v>424</c:v>
                </c:pt>
                <c:pt idx="17">
                  <c:v>438</c:v>
                </c:pt>
                <c:pt idx="18">
                  <c:v>533</c:v>
                </c:pt>
                <c:pt idx="19">
                  <c:v>545</c:v>
                </c:pt>
                <c:pt idx="20">
                  <c:v>463</c:v>
                </c:pt>
                <c:pt idx="21">
                  <c:v>427</c:v>
                </c:pt>
                <c:pt idx="22">
                  <c:v>311</c:v>
                </c:pt>
                <c:pt idx="23">
                  <c:v>191</c:v>
                </c:pt>
              </c:numCache>
            </c:numRef>
          </c:val>
        </c:ser>
        <c:ser>
          <c:idx val="1"/>
          <c:order val="1"/>
          <c:tx>
            <c:strRef>
              <c:f>'E1_ Gráficos 01'!$P$155:$P$156</c:f>
              <c:strCache>
                <c:ptCount val="1"/>
                <c:pt idx="0">
                  <c:v>VEHICULOS PESADOS</c:v>
                </c:pt>
              </c:strCache>
            </c:strRef>
          </c:tx>
          <c:marker>
            <c:symbol val="none"/>
          </c:marker>
          <c:cat>
            <c:strRef>
              <c:f>'E1_ Gráficos 01'!$B$158:$B$181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01'!$P$158:$P$181</c:f>
              <c:numCache>
                <c:formatCode>0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6</c:v>
                </c:pt>
                <c:pt idx="3">
                  <c:v>9</c:v>
                </c:pt>
                <c:pt idx="4">
                  <c:v>13</c:v>
                </c:pt>
                <c:pt idx="5">
                  <c:v>10</c:v>
                </c:pt>
                <c:pt idx="6">
                  <c:v>21</c:v>
                </c:pt>
                <c:pt idx="7">
                  <c:v>64</c:v>
                </c:pt>
                <c:pt idx="8">
                  <c:v>62</c:v>
                </c:pt>
                <c:pt idx="9">
                  <c:v>80</c:v>
                </c:pt>
                <c:pt idx="10">
                  <c:v>71</c:v>
                </c:pt>
                <c:pt idx="11">
                  <c:v>63</c:v>
                </c:pt>
                <c:pt idx="12">
                  <c:v>72</c:v>
                </c:pt>
                <c:pt idx="13">
                  <c:v>67</c:v>
                </c:pt>
                <c:pt idx="14">
                  <c:v>72</c:v>
                </c:pt>
                <c:pt idx="15">
                  <c:v>57</c:v>
                </c:pt>
                <c:pt idx="16">
                  <c:v>69</c:v>
                </c:pt>
                <c:pt idx="17">
                  <c:v>51</c:v>
                </c:pt>
                <c:pt idx="18">
                  <c:v>52</c:v>
                </c:pt>
                <c:pt idx="19">
                  <c:v>37</c:v>
                </c:pt>
                <c:pt idx="20">
                  <c:v>19</c:v>
                </c:pt>
                <c:pt idx="21">
                  <c:v>19</c:v>
                </c:pt>
                <c:pt idx="22">
                  <c:v>21</c:v>
                </c:pt>
                <c:pt idx="23">
                  <c:v>9</c:v>
                </c:pt>
              </c:numCache>
            </c:numRef>
          </c:val>
        </c:ser>
        <c:ser>
          <c:idx val="2"/>
          <c:order val="2"/>
          <c:tx>
            <c:strRef>
              <c:f>'E1_ Gráficos 01'!$Q$155:$Q$156</c:f>
              <c:strCache>
                <c:ptCount val="1"/>
                <c:pt idx="0">
                  <c:v>TRAYLER + SEMI - TRAYLER</c:v>
                </c:pt>
              </c:strCache>
            </c:strRef>
          </c:tx>
          <c:marker>
            <c:symbol val="none"/>
          </c:marker>
          <c:cat>
            <c:strRef>
              <c:f>'E1_ Gráficos 01'!$B$158:$B$181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01'!$Q$158:$Q$181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3"/>
          <c:order val="3"/>
          <c:tx>
            <c:strRef>
              <c:f>'E1_ Gráficos 01'!$R$155:$R$156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'E1_ Gráficos 01'!$B$158:$B$181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01'!$R$158:$R$181</c:f>
              <c:numCache>
                <c:formatCode>0</c:formatCode>
                <c:ptCount val="24"/>
                <c:pt idx="0">
                  <c:v>118</c:v>
                </c:pt>
                <c:pt idx="1">
                  <c:v>74</c:v>
                </c:pt>
                <c:pt idx="2">
                  <c:v>58</c:v>
                </c:pt>
                <c:pt idx="3">
                  <c:v>49</c:v>
                </c:pt>
                <c:pt idx="4">
                  <c:v>102</c:v>
                </c:pt>
                <c:pt idx="5">
                  <c:v>151</c:v>
                </c:pt>
                <c:pt idx="6">
                  <c:v>494</c:v>
                </c:pt>
                <c:pt idx="7">
                  <c:v>813</c:v>
                </c:pt>
                <c:pt idx="8">
                  <c:v>654</c:v>
                </c:pt>
                <c:pt idx="9">
                  <c:v>526</c:v>
                </c:pt>
                <c:pt idx="10">
                  <c:v>478</c:v>
                </c:pt>
                <c:pt idx="11">
                  <c:v>463</c:v>
                </c:pt>
                <c:pt idx="12">
                  <c:v>553</c:v>
                </c:pt>
                <c:pt idx="13">
                  <c:v>444</c:v>
                </c:pt>
                <c:pt idx="14">
                  <c:v>423</c:v>
                </c:pt>
                <c:pt idx="15">
                  <c:v>485</c:v>
                </c:pt>
                <c:pt idx="16">
                  <c:v>498</c:v>
                </c:pt>
                <c:pt idx="17">
                  <c:v>489</c:v>
                </c:pt>
                <c:pt idx="18">
                  <c:v>585</c:v>
                </c:pt>
                <c:pt idx="19">
                  <c:v>582</c:v>
                </c:pt>
                <c:pt idx="20">
                  <c:v>483</c:v>
                </c:pt>
                <c:pt idx="21">
                  <c:v>446</c:v>
                </c:pt>
                <c:pt idx="22">
                  <c:v>332</c:v>
                </c:pt>
                <c:pt idx="23">
                  <c:v>201</c:v>
                </c:pt>
              </c:numCache>
            </c:numRef>
          </c:val>
        </c:ser>
        <c:marker val="1"/>
        <c:axId val="78737792"/>
        <c:axId val="78739328"/>
      </c:lineChart>
      <c:catAx>
        <c:axId val="7873779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8739328"/>
        <c:crosses val="autoZero"/>
        <c:auto val="1"/>
        <c:lblAlgn val="ctr"/>
        <c:lblOffset val="100"/>
      </c:catAx>
      <c:valAx>
        <c:axId val="78739328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  <a:endParaRPr lang="pt-BR" sz="1100"/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8737792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473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01'!$O$192:$O$193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01'!$B$195:$B$218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01'!$O$195:$O$218</c:f>
              <c:numCache>
                <c:formatCode>0</c:formatCode>
                <c:ptCount val="24"/>
                <c:pt idx="0">
                  <c:v>129</c:v>
                </c:pt>
                <c:pt idx="1">
                  <c:v>79</c:v>
                </c:pt>
                <c:pt idx="2">
                  <c:v>51</c:v>
                </c:pt>
                <c:pt idx="3">
                  <c:v>39</c:v>
                </c:pt>
                <c:pt idx="4">
                  <c:v>76</c:v>
                </c:pt>
                <c:pt idx="5">
                  <c:v>148</c:v>
                </c:pt>
                <c:pt idx="6">
                  <c:v>450</c:v>
                </c:pt>
                <c:pt idx="7">
                  <c:v>613</c:v>
                </c:pt>
                <c:pt idx="8">
                  <c:v>521</c:v>
                </c:pt>
                <c:pt idx="9">
                  <c:v>418</c:v>
                </c:pt>
                <c:pt idx="10">
                  <c:v>425</c:v>
                </c:pt>
                <c:pt idx="11">
                  <c:v>342</c:v>
                </c:pt>
                <c:pt idx="12">
                  <c:v>345</c:v>
                </c:pt>
                <c:pt idx="13">
                  <c:v>374</c:v>
                </c:pt>
                <c:pt idx="14">
                  <c:v>397</c:v>
                </c:pt>
                <c:pt idx="15">
                  <c:v>396</c:v>
                </c:pt>
                <c:pt idx="16">
                  <c:v>446</c:v>
                </c:pt>
                <c:pt idx="17">
                  <c:v>482</c:v>
                </c:pt>
                <c:pt idx="18">
                  <c:v>543</c:v>
                </c:pt>
                <c:pt idx="19">
                  <c:v>527</c:v>
                </c:pt>
                <c:pt idx="20">
                  <c:v>505</c:v>
                </c:pt>
                <c:pt idx="21">
                  <c:v>439</c:v>
                </c:pt>
                <c:pt idx="22">
                  <c:v>306</c:v>
                </c:pt>
                <c:pt idx="23">
                  <c:v>239</c:v>
                </c:pt>
              </c:numCache>
            </c:numRef>
          </c:val>
        </c:ser>
        <c:ser>
          <c:idx val="1"/>
          <c:order val="1"/>
          <c:tx>
            <c:strRef>
              <c:f>'E1_ Gráficos 01'!$P$192:$P$193</c:f>
              <c:strCache>
                <c:ptCount val="1"/>
                <c:pt idx="0">
                  <c:v>VEHICULOS PESADOS</c:v>
                </c:pt>
              </c:strCache>
            </c:strRef>
          </c:tx>
          <c:marker>
            <c:symbol val="none"/>
          </c:marker>
          <c:cat>
            <c:strRef>
              <c:f>'E1_ Gráficos 01'!$B$195:$B$218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01'!$P$195:$P$218</c:f>
              <c:numCache>
                <c:formatCode>0</c:formatCode>
                <c:ptCount val="2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11</c:v>
                </c:pt>
                <c:pt idx="5">
                  <c:v>13</c:v>
                </c:pt>
                <c:pt idx="6">
                  <c:v>36</c:v>
                </c:pt>
                <c:pt idx="7">
                  <c:v>52</c:v>
                </c:pt>
                <c:pt idx="8">
                  <c:v>61</c:v>
                </c:pt>
                <c:pt idx="9">
                  <c:v>60</c:v>
                </c:pt>
                <c:pt idx="10">
                  <c:v>62</c:v>
                </c:pt>
                <c:pt idx="11">
                  <c:v>60</c:v>
                </c:pt>
                <c:pt idx="12">
                  <c:v>79</c:v>
                </c:pt>
                <c:pt idx="13">
                  <c:v>67</c:v>
                </c:pt>
                <c:pt idx="14">
                  <c:v>68</c:v>
                </c:pt>
                <c:pt idx="15">
                  <c:v>74</c:v>
                </c:pt>
                <c:pt idx="16">
                  <c:v>61</c:v>
                </c:pt>
                <c:pt idx="17">
                  <c:v>70</c:v>
                </c:pt>
                <c:pt idx="18">
                  <c:v>54</c:v>
                </c:pt>
                <c:pt idx="19">
                  <c:v>29</c:v>
                </c:pt>
                <c:pt idx="20">
                  <c:v>31</c:v>
                </c:pt>
                <c:pt idx="21">
                  <c:v>16</c:v>
                </c:pt>
                <c:pt idx="22">
                  <c:v>9</c:v>
                </c:pt>
                <c:pt idx="23">
                  <c:v>10</c:v>
                </c:pt>
              </c:numCache>
            </c:numRef>
          </c:val>
        </c:ser>
        <c:ser>
          <c:idx val="2"/>
          <c:order val="2"/>
          <c:tx>
            <c:strRef>
              <c:f>'E1_ Gráficos 01'!$Q$192:$Q$193</c:f>
              <c:strCache>
                <c:ptCount val="1"/>
                <c:pt idx="0">
                  <c:v>TRAYLER + SEMI - TRAYLER</c:v>
                </c:pt>
              </c:strCache>
            </c:strRef>
          </c:tx>
          <c:marker>
            <c:symbol val="none"/>
          </c:marker>
          <c:cat>
            <c:strRef>
              <c:f>'E1_ Gráficos 01'!$B$195:$B$218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01'!$Q$195:$Q$218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14</c:v>
                </c:pt>
                <c:pt idx="10">
                  <c:v>10</c:v>
                </c:pt>
                <c:pt idx="11">
                  <c:v>18</c:v>
                </c:pt>
                <c:pt idx="12">
                  <c:v>25</c:v>
                </c:pt>
                <c:pt idx="13">
                  <c:v>27</c:v>
                </c:pt>
                <c:pt idx="14">
                  <c:v>24</c:v>
                </c:pt>
                <c:pt idx="15">
                  <c:v>24</c:v>
                </c:pt>
                <c:pt idx="16">
                  <c:v>26</c:v>
                </c:pt>
                <c:pt idx="17">
                  <c:v>24</c:v>
                </c:pt>
                <c:pt idx="18">
                  <c:v>22</c:v>
                </c:pt>
                <c:pt idx="19">
                  <c:v>16</c:v>
                </c:pt>
                <c:pt idx="20">
                  <c:v>20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'E1_ Gráficos 01'!$R$192:$R$193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'E1_ Gráficos 01'!$B$195:$B$218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01'!$R$195:$R$218</c:f>
              <c:numCache>
                <c:formatCode>0</c:formatCode>
                <c:ptCount val="24"/>
                <c:pt idx="0">
                  <c:v>131</c:v>
                </c:pt>
                <c:pt idx="1">
                  <c:v>84</c:v>
                </c:pt>
                <c:pt idx="2">
                  <c:v>53</c:v>
                </c:pt>
                <c:pt idx="3">
                  <c:v>44</c:v>
                </c:pt>
                <c:pt idx="4">
                  <c:v>87</c:v>
                </c:pt>
                <c:pt idx="5">
                  <c:v>162</c:v>
                </c:pt>
                <c:pt idx="6">
                  <c:v>486</c:v>
                </c:pt>
                <c:pt idx="7">
                  <c:v>666</c:v>
                </c:pt>
                <c:pt idx="8">
                  <c:v>584</c:v>
                </c:pt>
                <c:pt idx="9">
                  <c:v>492</c:v>
                </c:pt>
                <c:pt idx="10">
                  <c:v>497</c:v>
                </c:pt>
                <c:pt idx="11">
                  <c:v>420</c:v>
                </c:pt>
                <c:pt idx="12">
                  <c:v>449</c:v>
                </c:pt>
                <c:pt idx="13">
                  <c:v>468</c:v>
                </c:pt>
                <c:pt idx="14">
                  <c:v>489</c:v>
                </c:pt>
                <c:pt idx="15">
                  <c:v>494</c:v>
                </c:pt>
                <c:pt idx="16">
                  <c:v>533</c:v>
                </c:pt>
                <c:pt idx="17">
                  <c:v>576</c:v>
                </c:pt>
                <c:pt idx="18">
                  <c:v>619</c:v>
                </c:pt>
                <c:pt idx="19">
                  <c:v>572</c:v>
                </c:pt>
                <c:pt idx="20">
                  <c:v>556</c:v>
                </c:pt>
                <c:pt idx="21">
                  <c:v>457</c:v>
                </c:pt>
                <c:pt idx="22">
                  <c:v>316</c:v>
                </c:pt>
                <c:pt idx="23">
                  <c:v>249</c:v>
                </c:pt>
              </c:numCache>
            </c:numRef>
          </c:val>
        </c:ser>
        <c:marker val="1"/>
        <c:axId val="85270528"/>
        <c:axId val="85272448"/>
      </c:lineChart>
      <c:catAx>
        <c:axId val="85270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'</a:t>
                </a:r>
              </a:p>
            </c:rich>
          </c:tx>
          <c:layout>
            <c:manualLayout>
              <c:xMode val="edge"/>
              <c:yMode val="edge"/>
              <c:x val="0.5048468675011466"/>
              <c:y val="0.85404825698728493"/>
            </c:manualLayout>
          </c:layout>
        </c:title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5272448"/>
        <c:crosses val="autoZero"/>
        <c:auto val="1"/>
        <c:lblAlgn val="ctr"/>
        <c:lblOffset val="100"/>
      </c:catAx>
      <c:valAx>
        <c:axId val="85272448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  <a:endParaRPr lang="pt-BR" sz="1100"/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5270528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613" footer="0.3149606200000061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473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01'!$O$229:$O$230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01'!$B$232:$B$255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01'!$O$232:$O$255</c:f>
              <c:numCache>
                <c:formatCode>0</c:formatCode>
                <c:ptCount val="24"/>
                <c:pt idx="0">
                  <c:v>140</c:v>
                </c:pt>
                <c:pt idx="1">
                  <c:v>59</c:v>
                </c:pt>
                <c:pt idx="2">
                  <c:v>66</c:v>
                </c:pt>
                <c:pt idx="3">
                  <c:v>54</c:v>
                </c:pt>
                <c:pt idx="4">
                  <c:v>91</c:v>
                </c:pt>
                <c:pt idx="5">
                  <c:v>164</c:v>
                </c:pt>
                <c:pt idx="6">
                  <c:v>425</c:v>
                </c:pt>
                <c:pt idx="7">
                  <c:v>618</c:v>
                </c:pt>
                <c:pt idx="8">
                  <c:v>497</c:v>
                </c:pt>
                <c:pt idx="9">
                  <c:v>485</c:v>
                </c:pt>
                <c:pt idx="10">
                  <c:v>381</c:v>
                </c:pt>
                <c:pt idx="11">
                  <c:v>403</c:v>
                </c:pt>
                <c:pt idx="12">
                  <c:v>378</c:v>
                </c:pt>
                <c:pt idx="13">
                  <c:v>354</c:v>
                </c:pt>
                <c:pt idx="14">
                  <c:v>414</c:v>
                </c:pt>
                <c:pt idx="15">
                  <c:v>398</c:v>
                </c:pt>
                <c:pt idx="16">
                  <c:v>410</c:v>
                </c:pt>
                <c:pt idx="17">
                  <c:v>452</c:v>
                </c:pt>
                <c:pt idx="18">
                  <c:v>544</c:v>
                </c:pt>
                <c:pt idx="19">
                  <c:v>563</c:v>
                </c:pt>
                <c:pt idx="20">
                  <c:v>520</c:v>
                </c:pt>
                <c:pt idx="21">
                  <c:v>505</c:v>
                </c:pt>
                <c:pt idx="22">
                  <c:v>319</c:v>
                </c:pt>
                <c:pt idx="23">
                  <c:v>300</c:v>
                </c:pt>
              </c:numCache>
            </c:numRef>
          </c:val>
        </c:ser>
        <c:ser>
          <c:idx val="1"/>
          <c:order val="1"/>
          <c:tx>
            <c:strRef>
              <c:f>'E1_ Gráficos 01'!$P$229:$P$230</c:f>
              <c:strCache>
                <c:ptCount val="1"/>
                <c:pt idx="0">
                  <c:v>VEHICULOS PESADOS</c:v>
                </c:pt>
              </c:strCache>
            </c:strRef>
          </c:tx>
          <c:marker>
            <c:symbol val="none"/>
          </c:marker>
          <c:cat>
            <c:strRef>
              <c:f>'E1_ Gráficos 01'!$B$232:$B$255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01'!$P$232:$P$255</c:f>
              <c:numCache>
                <c:formatCode>0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11</c:v>
                </c:pt>
                <c:pt idx="5">
                  <c:v>14</c:v>
                </c:pt>
                <c:pt idx="6">
                  <c:v>25</c:v>
                </c:pt>
                <c:pt idx="7">
                  <c:v>65</c:v>
                </c:pt>
                <c:pt idx="8">
                  <c:v>60</c:v>
                </c:pt>
                <c:pt idx="9">
                  <c:v>60</c:v>
                </c:pt>
                <c:pt idx="10">
                  <c:v>57</c:v>
                </c:pt>
                <c:pt idx="11">
                  <c:v>72</c:v>
                </c:pt>
                <c:pt idx="12">
                  <c:v>71</c:v>
                </c:pt>
                <c:pt idx="13">
                  <c:v>78</c:v>
                </c:pt>
                <c:pt idx="14">
                  <c:v>72</c:v>
                </c:pt>
                <c:pt idx="15">
                  <c:v>77</c:v>
                </c:pt>
                <c:pt idx="16">
                  <c:v>76</c:v>
                </c:pt>
                <c:pt idx="17">
                  <c:v>59</c:v>
                </c:pt>
                <c:pt idx="18">
                  <c:v>60</c:v>
                </c:pt>
                <c:pt idx="19">
                  <c:v>44</c:v>
                </c:pt>
                <c:pt idx="20">
                  <c:v>32</c:v>
                </c:pt>
                <c:pt idx="21">
                  <c:v>10</c:v>
                </c:pt>
                <c:pt idx="22">
                  <c:v>13</c:v>
                </c:pt>
                <c:pt idx="23">
                  <c:v>15</c:v>
                </c:pt>
              </c:numCache>
            </c:numRef>
          </c:val>
        </c:ser>
        <c:ser>
          <c:idx val="2"/>
          <c:order val="2"/>
          <c:tx>
            <c:strRef>
              <c:f>'E1_ Gráficos 01'!$Q$229:$Q$230</c:f>
              <c:strCache>
                <c:ptCount val="1"/>
                <c:pt idx="0">
                  <c:v>TRAYLER + SEMI - TRAYLER</c:v>
                </c:pt>
              </c:strCache>
            </c:strRef>
          </c:tx>
          <c:marker>
            <c:symbol val="none"/>
          </c:marker>
          <c:cat>
            <c:strRef>
              <c:f>'E1_ Gráficos 01'!$B$232:$B$255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01'!$Q$232:$Q$255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12</c:v>
                </c:pt>
                <c:pt idx="10">
                  <c:v>21</c:v>
                </c:pt>
                <c:pt idx="11">
                  <c:v>15</c:v>
                </c:pt>
                <c:pt idx="12">
                  <c:v>30</c:v>
                </c:pt>
                <c:pt idx="13">
                  <c:v>25</c:v>
                </c:pt>
                <c:pt idx="14">
                  <c:v>16</c:v>
                </c:pt>
                <c:pt idx="15">
                  <c:v>20</c:v>
                </c:pt>
                <c:pt idx="16">
                  <c:v>31</c:v>
                </c:pt>
                <c:pt idx="17">
                  <c:v>35</c:v>
                </c:pt>
                <c:pt idx="18">
                  <c:v>41</c:v>
                </c:pt>
                <c:pt idx="19">
                  <c:v>26</c:v>
                </c:pt>
                <c:pt idx="20">
                  <c:v>16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3"/>
          <c:order val="3"/>
          <c:tx>
            <c:strRef>
              <c:f>'E1_ Gráficos 01'!$R$229:$R$230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'E1_ Gráficos 01'!$B$232:$B$255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01'!$R$232:$R$255</c:f>
              <c:numCache>
                <c:formatCode>0</c:formatCode>
                <c:ptCount val="24"/>
                <c:pt idx="0">
                  <c:v>147</c:v>
                </c:pt>
                <c:pt idx="1">
                  <c:v>61</c:v>
                </c:pt>
                <c:pt idx="2">
                  <c:v>69</c:v>
                </c:pt>
                <c:pt idx="3">
                  <c:v>60</c:v>
                </c:pt>
                <c:pt idx="4">
                  <c:v>102</c:v>
                </c:pt>
                <c:pt idx="5">
                  <c:v>179</c:v>
                </c:pt>
                <c:pt idx="6">
                  <c:v>451</c:v>
                </c:pt>
                <c:pt idx="7">
                  <c:v>683</c:v>
                </c:pt>
                <c:pt idx="8">
                  <c:v>560</c:v>
                </c:pt>
                <c:pt idx="9">
                  <c:v>557</c:v>
                </c:pt>
                <c:pt idx="10">
                  <c:v>459</c:v>
                </c:pt>
                <c:pt idx="11">
                  <c:v>490</c:v>
                </c:pt>
                <c:pt idx="12">
                  <c:v>479</c:v>
                </c:pt>
                <c:pt idx="13">
                  <c:v>457</c:v>
                </c:pt>
                <c:pt idx="14">
                  <c:v>502</c:v>
                </c:pt>
                <c:pt idx="15">
                  <c:v>495</c:v>
                </c:pt>
                <c:pt idx="16">
                  <c:v>517</c:v>
                </c:pt>
                <c:pt idx="17">
                  <c:v>546</c:v>
                </c:pt>
                <c:pt idx="18">
                  <c:v>645</c:v>
                </c:pt>
                <c:pt idx="19">
                  <c:v>633</c:v>
                </c:pt>
                <c:pt idx="20">
                  <c:v>568</c:v>
                </c:pt>
                <c:pt idx="21">
                  <c:v>516</c:v>
                </c:pt>
                <c:pt idx="22">
                  <c:v>332</c:v>
                </c:pt>
                <c:pt idx="23">
                  <c:v>316</c:v>
                </c:pt>
              </c:numCache>
            </c:numRef>
          </c:val>
        </c:ser>
        <c:marker val="1"/>
        <c:axId val="85299200"/>
        <c:axId val="85301120"/>
      </c:lineChart>
      <c:catAx>
        <c:axId val="85299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'</a:t>
                </a:r>
              </a:p>
            </c:rich>
          </c:tx>
          <c:layout>
            <c:manualLayout>
              <c:xMode val="edge"/>
              <c:yMode val="edge"/>
              <c:x val="0.5048468675011466"/>
              <c:y val="0.85404825698728493"/>
            </c:manualLayout>
          </c:layout>
        </c:title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5301120"/>
        <c:crosses val="autoZero"/>
        <c:auto val="1"/>
        <c:lblAlgn val="ctr"/>
        <c:lblOffset val="100"/>
      </c:catAx>
      <c:valAx>
        <c:axId val="85301120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  <a:endParaRPr lang="pt-BR" sz="1100"/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5299200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613" footer="0.3149606200000061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473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01'!$O$266:$O$267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01'!$B$269:$B$292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01'!$O$269:$O$292</c:f>
              <c:numCache>
                <c:formatCode>0</c:formatCode>
                <c:ptCount val="24"/>
                <c:pt idx="0">
                  <c:v>140</c:v>
                </c:pt>
                <c:pt idx="1">
                  <c:v>81</c:v>
                </c:pt>
                <c:pt idx="2">
                  <c:v>49</c:v>
                </c:pt>
                <c:pt idx="3">
                  <c:v>44</c:v>
                </c:pt>
                <c:pt idx="4">
                  <c:v>96</c:v>
                </c:pt>
                <c:pt idx="5">
                  <c:v>161</c:v>
                </c:pt>
                <c:pt idx="6">
                  <c:v>377</c:v>
                </c:pt>
                <c:pt idx="7">
                  <c:v>643</c:v>
                </c:pt>
                <c:pt idx="8">
                  <c:v>414</c:v>
                </c:pt>
                <c:pt idx="9">
                  <c:v>476</c:v>
                </c:pt>
                <c:pt idx="10">
                  <c:v>416</c:v>
                </c:pt>
                <c:pt idx="11">
                  <c:v>400</c:v>
                </c:pt>
                <c:pt idx="12">
                  <c:v>350</c:v>
                </c:pt>
                <c:pt idx="13">
                  <c:v>417</c:v>
                </c:pt>
                <c:pt idx="14">
                  <c:v>405</c:v>
                </c:pt>
                <c:pt idx="15">
                  <c:v>476</c:v>
                </c:pt>
                <c:pt idx="16">
                  <c:v>479</c:v>
                </c:pt>
                <c:pt idx="17">
                  <c:v>535</c:v>
                </c:pt>
                <c:pt idx="18">
                  <c:v>565</c:v>
                </c:pt>
                <c:pt idx="19">
                  <c:v>554</c:v>
                </c:pt>
                <c:pt idx="20">
                  <c:v>497</c:v>
                </c:pt>
                <c:pt idx="21">
                  <c:v>326</c:v>
                </c:pt>
                <c:pt idx="22">
                  <c:v>329</c:v>
                </c:pt>
                <c:pt idx="23">
                  <c:v>176</c:v>
                </c:pt>
              </c:numCache>
            </c:numRef>
          </c:val>
        </c:ser>
        <c:ser>
          <c:idx val="1"/>
          <c:order val="1"/>
          <c:tx>
            <c:strRef>
              <c:f>'E1_ Gráficos 01'!$P$266:$P$267</c:f>
              <c:strCache>
                <c:ptCount val="1"/>
                <c:pt idx="0">
                  <c:v>VEHICULOS PESADOS</c:v>
                </c:pt>
              </c:strCache>
            </c:strRef>
          </c:tx>
          <c:marker>
            <c:symbol val="none"/>
          </c:marker>
          <c:cat>
            <c:strRef>
              <c:f>'E1_ Gráficos 01'!$B$269:$B$292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01'!$P$269:$P$292</c:f>
              <c:numCache>
                <c:formatCode>0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10</c:v>
                </c:pt>
                <c:pt idx="6">
                  <c:v>27</c:v>
                </c:pt>
                <c:pt idx="7">
                  <c:v>58</c:v>
                </c:pt>
                <c:pt idx="8">
                  <c:v>39</c:v>
                </c:pt>
                <c:pt idx="9">
                  <c:v>58</c:v>
                </c:pt>
                <c:pt idx="10">
                  <c:v>51</c:v>
                </c:pt>
                <c:pt idx="11">
                  <c:v>63</c:v>
                </c:pt>
                <c:pt idx="12">
                  <c:v>53</c:v>
                </c:pt>
                <c:pt idx="13">
                  <c:v>73</c:v>
                </c:pt>
                <c:pt idx="14">
                  <c:v>69</c:v>
                </c:pt>
                <c:pt idx="15">
                  <c:v>75</c:v>
                </c:pt>
                <c:pt idx="16">
                  <c:v>73</c:v>
                </c:pt>
                <c:pt idx="17">
                  <c:v>67</c:v>
                </c:pt>
                <c:pt idx="18">
                  <c:v>46</c:v>
                </c:pt>
                <c:pt idx="19">
                  <c:v>45</c:v>
                </c:pt>
                <c:pt idx="20">
                  <c:v>28</c:v>
                </c:pt>
                <c:pt idx="21">
                  <c:v>27</c:v>
                </c:pt>
                <c:pt idx="22">
                  <c:v>18</c:v>
                </c:pt>
                <c:pt idx="23">
                  <c:v>7</c:v>
                </c:pt>
              </c:numCache>
            </c:numRef>
          </c:val>
        </c:ser>
        <c:ser>
          <c:idx val="2"/>
          <c:order val="2"/>
          <c:tx>
            <c:strRef>
              <c:f>'E1_ Gráficos 01'!$Q$266:$Q$267</c:f>
              <c:strCache>
                <c:ptCount val="1"/>
                <c:pt idx="0">
                  <c:v>TRAYLER + SEMI - TRAYLER</c:v>
                </c:pt>
              </c:strCache>
            </c:strRef>
          </c:tx>
          <c:marker>
            <c:symbol val="none"/>
          </c:marker>
          <c:cat>
            <c:strRef>
              <c:f>'E1_ Gráficos 01'!$B$269:$B$292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01'!$Q$269:$Q$292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15</c:v>
                </c:pt>
                <c:pt idx="10">
                  <c:v>16</c:v>
                </c:pt>
                <c:pt idx="11">
                  <c:v>12</c:v>
                </c:pt>
                <c:pt idx="12">
                  <c:v>8</c:v>
                </c:pt>
                <c:pt idx="13">
                  <c:v>25</c:v>
                </c:pt>
                <c:pt idx="14">
                  <c:v>21</c:v>
                </c:pt>
                <c:pt idx="15">
                  <c:v>13</c:v>
                </c:pt>
                <c:pt idx="16">
                  <c:v>21</c:v>
                </c:pt>
                <c:pt idx="17">
                  <c:v>26</c:v>
                </c:pt>
                <c:pt idx="18">
                  <c:v>25</c:v>
                </c:pt>
                <c:pt idx="19">
                  <c:v>31</c:v>
                </c:pt>
                <c:pt idx="20">
                  <c:v>33</c:v>
                </c:pt>
                <c:pt idx="21">
                  <c:v>7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3"/>
          <c:order val="3"/>
          <c:tx>
            <c:strRef>
              <c:f>'E1_ Gráficos 01'!$R$266:$R$267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'E1_ Gráficos 01'!$B$269:$B$292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01'!$R$269:$R$292</c:f>
              <c:numCache>
                <c:formatCode>0</c:formatCode>
                <c:ptCount val="24"/>
                <c:pt idx="0">
                  <c:v>148</c:v>
                </c:pt>
                <c:pt idx="1">
                  <c:v>84</c:v>
                </c:pt>
                <c:pt idx="2">
                  <c:v>54</c:v>
                </c:pt>
                <c:pt idx="3">
                  <c:v>48</c:v>
                </c:pt>
                <c:pt idx="4">
                  <c:v>104</c:v>
                </c:pt>
                <c:pt idx="5">
                  <c:v>171</c:v>
                </c:pt>
                <c:pt idx="6">
                  <c:v>404</c:v>
                </c:pt>
                <c:pt idx="7">
                  <c:v>702</c:v>
                </c:pt>
                <c:pt idx="8">
                  <c:v>458</c:v>
                </c:pt>
                <c:pt idx="9">
                  <c:v>549</c:v>
                </c:pt>
                <c:pt idx="10">
                  <c:v>483</c:v>
                </c:pt>
                <c:pt idx="11">
                  <c:v>475</c:v>
                </c:pt>
                <c:pt idx="12">
                  <c:v>411</c:v>
                </c:pt>
                <c:pt idx="13">
                  <c:v>515</c:v>
                </c:pt>
                <c:pt idx="14">
                  <c:v>495</c:v>
                </c:pt>
                <c:pt idx="15">
                  <c:v>564</c:v>
                </c:pt>
                <c:pt idx="16">
                  <c:v>573</c:v>
                </c:pt>
                <c:pt idx="17">
                  <c:v>628</c:v>
                </c:pt>
                <c:pt idx="18">
                  <c:v>636</c:v>
                </c:pt>
                <c:pt idx="19">
                  <c:v>630</c:v>
                </c:pt>
                <c:pt idx="20">
                  <c:v>558</c:v>
                </c:pt>
                <c:pt idx="21">
                  <c:v>360</c:v>
                </c:pt>
                <c:pt idx="22">
                  <c:v>348</c:v>
                </c:pt>
                <c:pt idx="23">
                  <c:v>184</c:v>
                </c:pt>
              </c:numCache>
            </c:numRef>
          </c:val>
        </c:ser>
        <c:marker val="1"/>
        <c:axId val="85328256"/>
        <c:axId val="85330176"/>
      </c:lineChart>
      <c:catAx>
        <c:axId val="85328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'</a:t>
                </a:r>
              </a:p>
            </c:rich>
          </c:tx>
          <c:layout>
            <c:manualLayout>
              <c:xMode val="edge"/>
              <c:yMode val="edge"/>
              <c:x val="0.5048468675011466"/>
              <c:y val="0.85404825698728493"/>
            </c:manualLayout>
          </c:layout>
        </c:title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5330176"/>
        <c:crosses val="autoZero"/>
        <c:auto val="1"/>
        <c:lblAlgn val="ctr"/>
        <c:lblOffset val="100"/>
      </c:catAx>
      <c:valAx>
        <c:axId val="85330176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  <a:endParaRPr lang="pt-BR" sz="1100"/>
              </a:p>
            </c:rich>
          </c:tx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5328256"/>
        <c:crosses val="autoZero"/>
        <c:crossBetween val="between"/>
      </c:valAx>
    </c:plotArea>
    <c:legend>
      <c:legendPos val="b"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613" footer="0.3149606200000061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406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01'!$O$7:$O$8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01'!$B$10:$B$33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01'!$O$10:$O$33</c:f>
              <c:numCache>
                <c:formatCode>0</c:formatCode>
                <c:ptCount val="24"/>
                <c:pt idx="0">
                  <c:v>961</c:v>
                </c:pt>
                <c:pt idx="1">
                  <c:v>549</c:v>
                </c:pt>
                <c:pt idx="2">
                  <c:v>463</c:v>
                </c:pt>
                <c:pt idx="3">
                  <c:v>416</c:v>
                </c:pt>
                <c:pt idx="4">
                  <c:v>662</c:v>
                </c:pt>
                <c:pt idx="5">
                  <c:v>1016</c:v>
                </c:pt>
                <c:pt idx="6">
                  <c:v>2797</c:v>
                </c:pt>
                <c:pt idx="7">
                  <c:v>4238</c:v>
                </c:pt>
                <c:pt idx="8">
                  <c:v>3447</c:v>
                </c:pt>
                <c:pt idx="9">
                  <c:v>3435</c:v>
                </c:pt>
                <c:pt idx="10">
                  <c:v>2942</c:v>
                </c:pt>
                <c:pt idx="11">
                  <c:v>2901</c:v>
                </c:pt>
                <c:pt idx="12">
                  <c:v>2847</c:v>
                </c:pt>
                <c:pt idx="13">
                  <c:v>2858</c:v>
                </c:pt>
                <c:pt idx="14">
                  <c:v>3319</c:v>
                </c:pt>
                <c:pt idx="15">
                  <c:v>3220</c:v>
                </c:pt>
                <c:pt idx="16">
                  <c:v>3414</c:v>
                </c:pt>
                <c:pt idx="17">
                  <c:v>3720</c:v>
                </c:pt>
                <c:pt idx="18">
                  <c:v>4118</c:v>
                </c:pt>
                <c:pt idx="19">
                  <c:v>3987</c:v>
                </c:pt>
                <c:pt idx="20">
                  <c:v>3660</c:v>
                </c:pt>
                <c:pt idx="21">
                  <c:v>2864</c:v>
                </c:pt>
                <c:pt idx="22">
                  <c:v>2243</c:v>
                </c:pt>
                <c:pt idx="23">
                  <c:v>1581</c:v>
                </c:pt>
              </c:numCache>
            </c:numRef>
          </c:val>
        </c:ser>
        <c:ser>
          <c:idx val="1"/>
          <c:order val="1"/>
          <c:tx>
            <c:strRef>
              <c:f>'E1_ Gráficos 01'!$P$7:$P$8</c:f>
              <c:strCache>
                <c:ptCount val="1"/>
                <c:pt idx="0">
                  <c:v>VEHICULOS PESADOS</c:v>
                </c:pt>
              </c:strCache>
            </c:strRef>
          </c:tx>
          <c:marker>
            <c:symbol val="none"/>
          </c:marker>
          <c:cat>
            <c:strRef>
              <c:f>'E1_ Gráficos 01'!$B$10:$B$33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01'!$P$10:$P$33</c:f>
              <c:numCache>
                <c:formatCode>0</c:formatCode>
                <c:ptCount val="24"/>
                <c:pt idx="0">
                  <c:v>39</c:v>
                </c:pt>
                <c:pt idx="1">
                  <c:v>15</c:v>
                </c:pt>
                <c:pt idx="2">
                  <c:v>29</c:v>
                </c:pt>
                <c:pt idx="3">
                  <c:v>32</c:v>
                </c:pt>
                <c:pt idx="4">
                  <c:v>62</c:v>
                </c:pt>
                <c:pt idx="5">
                  <c:v>78</c:v>
                </c:pt>
                <c:pt idx="6">
                  <c:v>178</c:v>
                </c:pt>
                <c:pt idx="7">
                  <c:v>337</c:v>
                </c:pt>
                <c:pt idx="8">
                  <c:v>352</c:v>
                </c:pt>
                <c:pt idx="9">
                  <c:v>364</c:v>
                </c:pt>
                <c:pt idx="10">
                  <c:v>342</c:v>
                </c:pt>
                <c:pt idx="11">
                  <c:v>371</c:v>
                </c:pt>
                <c:pt idx="12">
                  <c:v>378</c:v>
                </c:pt>
                <c:pt idx="13">
                  <c:v>366</c:v>
                </c:pt>
                <c:pt idx="14">
                  <c:v>388</c:v>
                </c:pt>
                <c:pt idx="15">
                  <c:v>379</c:v>
                </c:pt>
                <c:pt idx="16">
                  <c:v>371</c:v>
                </c:pt>
                <c:pt idx="17">
                  <c:v>330</c:v>
                </c:pt>
                <c:pt idx="18">
                  <c:v>289</c:v>
                </c:pt>
                <c:pt idx="19">
                  <c:v>201</c:v>
                </c:pt>
                <c:pt idx="20">
                  <c:v>148</c:v>
                </c:pt>
                <c:pt idx="21">
                  <c:v>107</c:v>
                </c:pt>
                <c:pt idx="22">
                  <c:v>101</c:v>
                </c:pt>
                <c:pt idx="23">
                  <c:v>64</c:v>
                </c:pt>
              </c:numCache>
            </c:numRef>
          </c:val>
        </c:ser>
        <c:ser>
          <c:idx val="2"/>
          <c:order val="2"/>
          <c:tx>
            <c:strRef>
              <c:f>'E1_ Gráficos 01'!$Q$7:$Q$8</c:f>
              <c:strCache>
                <c:ptCount val="1"/>
                <c:pt idx="0">
                  <c:v>TRAYLER + SEMI - TRAYLER</c:v>
                </c:pt>
              </c:strCache>
            </c:strRef>
          </c:tx>
          <c:marker>
            <c:symbol val="none"/>
          </c:marker>
          <c:cat>
            <c:strRef>
              <c:f>'E1_ Gráficos 01'!$B$10:$B$33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01'!$Q$10:$Q$33</c:f>
              <c:numCache>
                <c:formatCode>0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11</c:v>
                </c:pt>
                <c:pt idx="9">
                  <c:v>63</c:v>
                </c:pt>
                <c:pt idx="10">
                  <c:v>60</c:v>
                </c:pt>
                <c:pt idx="11">
                  <c:v>56</c:v>
                </c:pt>
                <c:pt idx="12">
                  <c:v>73</c:v>
                </c:pt>
                <c:pt idx="13">
                  <c:v>80</c:v>
                </c:pt>
                <c:pt idx="14">
                  <c:v>62</c:v>
                </c:pt>
                <c:pt idx="15">
                  <c:v>66</c:v>
                </c:pt>
                <c:pt idx="16">
                  <c:v>87</c:v>
                </c:pt>
                <c:pt idx="17">
                  <c:v>94</c:v>
                </c:pt>
                <c:pt idx="18">
                  <c:v>96</c:v>
                </c:pt>
                <c:pt idx="19">
                  <c:v>76</c:v>
                </c:pt>
                <c:pt idx="20">
                  <c:v>72</c:v>
                </c:pt>
                <c:pt idx="21">
                  <c:v>10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'E1_ Gráficos 01'!$R$7:$R$8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'E1_ Gráficos 01'!$B$10:$B$33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01'!$R$10:$R$33</c:f>
              <c:numCache>
                <c:formatCode>0</c:formatCode>
                <c:ptCount val="24"/>
                <c:pt idx="0">
                  <c:v>1000</c:v>
                </c:pt>
                <c:pt idx="1">
                  <c:v>566</c:v>
                </c:pt>
                <c:pt idx="2">
                  <c:v>494</c:v>
                </c:pt>
                <c:pt idx="3">
                  <c:v>451</c:v>
                </c:pt>
                <c:pt idx="4">
                  <c:v>727</c:v>
                </c:pt>
                <c:pt idx="5">
                  <c:v>1100</c:v>
                </c:pt>
                <c:pt idx="6">
                  <c:v>2978</c:v>
                </c:pt>
                <c:pt idx="7">
                  <c:v>4579</c:v>
                </c:pt>
                <c:pt idx="8">
                  <c:v>3810</c:v>
                </c:pt>
                <c:pt idx="9">
                  <c:v>3862</c:v>
                </c:pt>
                <c:pt idx="10">
                  <c:v>3344</c:v>
                </c:pt>
                <c:pt idx="11">
                  <c:v>3328</c:v>
                </c:pt>
                <c:pt idx="12">
                  <c:v>3298</c:v>
                </c:pt>
                <c:pt idx="13">
                  <c:v>3304</c:v>
                </c:pt>
                <c:pt idx="14">
                  <c:v>3769</c:v>
                </c:pt>
                <c:pt idx="15">
                  <c:v>3665</c:v>
                </c:pt>
                <c:pt idx="16">
                  <c:v>3872</c:v>
                </c:pt>
                <c:pt idx="17">
                  <c:v>4144</c:v>
                </c:pt>
                <c:pt idx="18">
                  <c:v>4503</c:v>
                </c:pt>
                <c:pt idx="19">
                  <c:v>4264</c:v>
                </c:pt>
                <c:pt idx="20">
                  <c:v>3880</c:v>
                </c:pt>
                <c:pt idx="21">
                  <c:v>2981</c:v>
                </c:pt>
                <c:pt idx="22">
                  <c:v>2346</c:v>
                </c:pt>
                <c:pt idx="23">
                  <c:v>1648</c:v>
                </c:pt>
              </c:numCache>
            </c:numRef>
          </c:val>
        </c:ser>
        <c:marker val="1"/>
        <c:axId val="85410560"/>
        <c:axId val="85412096"/>
      </c:lineChart>
      <c:catAx>
        <c:axId val="8541056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5412096"/>
        <c:crosses val="autoZero"/>
        <c:auto val="1"/>
        <c:lblAlgn val="ctr"/>
        <c:lblOffset val="100"/>
      </c:catAx>
      <c:valAx>
        <c:axId val="85412096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  <a:endParaRPr lang="pt-BR" sz="1100"/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5410560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517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02'!$C$81:$C$83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02'!$B$84:$B$107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02'!$C$84:$C$107</c:f>
              <c:numCache>
                <c:formatCode>0</c:formatCode>
                <c:ptCount val="24"/>
                <c:pt idx="0">
                  <c:v>218</c:v>
                </c:pt>
                <c:pt idx="1">
                  <c:v>109</c:v>
                </c:pt>
                <c:pt idx="2">
                  <c:v>119</c:v>
                </c:pt>
                <c:pt idx="3">
                  <c:v>122</c:v>
                </c:pt>
                <c:pt idx="4">
                  <c:v>135</c:v>
                </c:pt>
                <c:pt idx="5">
                  <c:v>134</c:v>
                </c:pt>
                <c:pt idx="6">
                  <c:v>287</c:v>
                </c:pt>
                <c:pt idx="7">
                  <c:v>415</c:v>
                </c:pt>
                <c:pt idx="8">
                  <c:v>432</c:v>
                </c:pt>
                <c:pt idx="9">
                  <c:v>507</c:v>
                </c:pt>
                <c:pt idx="10">
                  <c:v>435</c:v>
                </c:pt>
                <c:pt idx="11">
                  <c:v>502</c:v>
                </c:pt>
                <c:pt idx="12">
                  <c:v>489</c:v>
                </c:pt>
                <c:pt idx="13">
                  <c:v>533</c:v>
                </c:pt>
                <c:pt idx="14">
                  <c:v>792</c:v>
                </c:pt>
                <c:pt idx="15">
                  <c:v>573</c:v>
                </c:pt>
                <c:pt idx="16">
                  <c:v>611</c:v>
                </c:pt>
                <c:pt idx="17">
                  <c:v>598</c:v>
                </c:pt>
                <c:pt idx="18">
                  <c:v>697</c:v>
                </c:pt>
                <c:pt idx="19">
                  <c:v>584</c:v>
                </c:pt>
                <c:pt idx="20">
                  <c:v>523</c:v>
                </c:pt>
                <c:pt idx="21">
                  <c:v>330</c:v>
                </c:pt>
                <c:pt idx="22">
                  <c:v>274</c:v>
                </c:pt>
                <c:pt idx="23">
                  <c:v>159</c:v>
                </c:pt>
              </c:numCache>
            </c:numRef>
          </c:val>
        </c:ser>
        <c:ser>
          <c:idx val="1"/>
          <c:order val="1"/>
          <c:tx>
            <c:strRef>
              <c:f>'E1_ Gráficos 02'!$D$81:$D$83</c:f>
              <c:strCache>
                <c:ptCount val="1"/>
                <c:pt idx="0">
                  <c:v>OMNIBUS</c:v>
                </c:pt>
              </c:strCache>
            </c:strRef>
          </c:tx>
          <c:marker>
            <c:symbol val="none"/>
          </c:marker>
          <c:cat>
            <c:strRef>
              <c:f>'E1_ Gráficos 02'!$B$84:$B$107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02'!$D$84:$D$107</c:f>
              <c:numCache>
                <c:formatCode>0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10</c:v>
                </c:pt>
                <c:pt idx="9">
                  <c:v>10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10</c:v>
                </c:pt>
                <c:pt idx="15">
                  <c:v>5</c:v>
                </c:pt>
                <c:pt idx="16">
                  <c:v>6</c:v>
                </c:pt>
                <c:pt idx="17">
                  <c:v>9</c:v>
                </c:pt>
                <c:pt idx="18">
                  <c:v>9</c:v>
                </c:pt>
                <c:pt idx="19">
                  <c:v>2</c:v>
                </c:pt>
                <c:pt idx="20">
                  <c:v>0</c:v>
                </c:pt>
                <c:pt idx="21">
                  <c:v>6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</c:ser>
        <c:ser>
          <c:idx val="2"/>
          <c:order val="2"/>
          <c:tx>
            <c:strRef>
              <c:f>'E1_ Gráficos 02'!$E$81:$E$83</c:f>
              <c:strCache>
                <c:ptCount val="1"/>
                <c:pt idx="0">
                  <c:v>CAMIONES</c:v>
                </c:pt>
              </c:strCache>
            </c:strRef>
          </c:tx>
          <c:marker>
            <c:symbol val="none"/>
          </c:marker>
          <c:cat>
            <c:strRef>
              <c:f>'E1_ Gráficos 02'!$B$84:$B$107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02'!$E$84:$E$107</c:f>
              <c:numCache>
                <c:formatCode>0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10</c:v>
                </c:pt>
                <c:pt idx="7">
                  <c:v>8</c:v>
                </c:pt>
                <c:pt idx="8">
                  <c:v>9</c:v>
                </c:pt>
                <c:pt idx="9">
                  <c:v>8</c:v>
                </c:pt>
                <c:pt idx="10">
                  <c:v>4</c:v>
                </c:pt>
                <c:pt idx="11">
                  <c:v>11</c:v>
                </c:pt>
                <c:pt idx="12">
                  <c:v>18</c:v>
                </c:pt>
                <c:pt idx="13">
                  <c:v>4</c:v>
                </c:pt>
                <c:pt idx="14">
                  <c:v>6</c:v>
                </c:pt>
                <c:pt idx="15">
                  <c:v>14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'E1_ Gráficos 02'!$F$81:$F$83</c:f>
              <c:strCache>
                <c:ptCount val="1"/>
                <c:pt idx="0">
                  <c:v>SEMI - TRAYLER</c:v>
                </c:pt>
              </c:strCache>
            </c:strRef>
          </c:tx>
          <c:marker>
            <c:symbol val="none"/>
          </c:marker>
          <c:cat>
            <c:strRef>
              <c:f>'E1_ Gráficos 02'!$B$84:$B$107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02'!$F$84:$F$107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4"/>
          <c:tx>
            <c:strRef>
              <c:f>'E1_ Gráficos 02'!$G$81:$G$83</c:f>
              <c:strCache>
                <c:ptCount val="1"/>
                <c:pt idx="0">
                  <c:v>TRAYLER</c:v>
                </c:pt>
              </c:strCache>
            </c:strRef>
          </c:tx>
          <c:marker>
            <c:symbol val="none"/>
          </c:marker>
          <c:cat>
            <c:strRef>
              <c:f>'E1_ Gráficos 02'!$B$84:$B$107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02'!$G$84:$G$107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'E1_ Gráficos 02'!$H$81:$H$83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'E1_ Gráficos 02'!$B$84:$B$107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02'!$H$84:$H$107</c:f>
              <c:numCache>
                <c:formatCode>0</c:formatCode>
                <c:ptCount val="24"/>
                <c:pt idx="0">
                  <c:v>222</c:v>
                </c:pt>
                <c:pt idx="1">
                  <c:v>110</c:v>
                </c:pt>
                <c:pt idx="2">
                  <c:v>125</c:v>
                </c:pt>
                <c:pt idx="3">
                  <c:v>128</c:v>
                </c:pt>
                <c:pt idx="4">
                  <c:v>140</c:v>
                </c:pt>
                <c:pt idx="5">
                  <c:v>139</c:v>
                </c:pt>
                <c:pt idx="6">
                  <c:v>299</c:v>
                </c:pt>
                <c:pt idx="7">
                  <c:v>426</c:v>
                </c:pt>
                <c:pt idx="8">
                  <c:v>451</c:v>
                </c:pt>
                <c:pt idx="9">
                  <c:v>525</c:v>
                </c:pt>
                <c:pt idx="10">
                  <c:v>447</c:v>
                </c:pt>
                <c:pt idx="11">
                  <c:v>516</c:v>
                </c:pt>
                <c:pt idx="12">
                  <c:v>516</c:v>
                </c:pt>
                <c:pt idx="13">
                  <c:v>540</c:v>
                </c:pt>
                <c:pt idx="14">
                  <c:v>808</c:v>
                </c:pt>
                <c:pt idx="15">
                  <c:v>598</c:v>
                </c:pt>
                <c:pt idx="16">
                  <c:v>626</c:v>
                </c:pt>
                <c:pt idx="17">
                  <c:v>613</c:v>
                </c:pt>
                <c:pt idx="18">
                  <c:v>713</c:v>
                </c:pt>
                <c:pt idx="19">
                  <c:v>594</c:v>
                </c:pt>
                <c:pt idx="20">
                  <c:v>528</c:v>
                </c:pt>
                <c:pt idx="21">
                  <c:v>341</c:v>
                </c:pt>
                <c:pt idx="22">
                  <c:v>278</c:v>
                </c:pt>
                <c:pt idx="23">
                  <c:v>160</c:v>
                </c:pt>
              </c:numCache>
            </c:numRef>
          </c:val>
        </c:ser>
        <c:marker val="1"/>
        <c:axId val="90901120"/>
        <c:axId val="90902912"/>
      </c:lineChart>
      <c:catAx>
        <c:axId val="9090112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0902912"/>
        <c:crosses val="autoZero"/>
        <c:auto val="1"/>
        <c:lblAlgn val="ctr"/>
        <c:lblOffset val="100"/>
      </c:catAx>
      <c:valAx>
        <c:axId val="90902912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  <a:endParaRPr lang="pt-BR" sz="1100"/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0901120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646" footer="0.3149606200000064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517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02'!$C$118:$C$120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02'!$B$121:$B$144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02'!$C$121:$C$144</c:f>
              <c:numCache>
                <c:formatCode>0</c:formatCode>
                <c:ptCount val="24"/>
                <c:pt idx="0">
                  <c:v>102</c:v>
                </c:pt>
                <c:pt idx="1">
                  <c:v>68</c:v>
                </c:pt>
                <c:pt idx="2">
                  <c:v>55</c:v>
                </c:pt>
                <c:pt idx="3">
                  <c:v>60</c:v>
                </c:pt>
                <c:pt idx="4">
                  <c:v>86</c:v>
                </c:pt>
                <c:pt idx="5">
                  <c:v>114</c:v>
                </c:pt>
                <c:pt idx="6">
                  <c:v>432</c:v>
                </c:pt>
                <c:pt idx="7">
                  <c:v>679</c:v>
                </c:pt>
                <c:pt idx="8">
                  <c:v>481</c:v>
                </c:pt>
                <c:pt idx="9">
                  <c:v>585</c:v>
                </c:pt>
                <c:pt idx="10">
                  <c:v>388</c:v>
                </c:pt>
                <c:pt idx="11">
                  <c:v>438</c:v>
                </c:pt>
                <c:pt idx="12">
                  <c:v>366</c:v>
                </c:pt>
                <c:pt idx="13">
                  <c:v>413</c:v>
                </c:pt>
                <c:pt idx="14">
                  <c:v>448</c:v>
                </c:pt>
                <c:pt idx="15">
                  <c:v>423</c:v>
                </c:pt>
                <c:pt idx="16">
                  <c:v>458</c:v>
                </c:pt>
                <c:pt idx="17">
                  <c:v>600</c:v>
                </c:pt>
                <c:pt idx="18">
                  <c:v>620</c:v>
                </c:pt>
                <c:pt idx="19">
                  <c:v>586</c:v>
                </c:pt>
                <c:pt idx="20">
                  <c:v>527</c:v>
                </c:pt>
                <c:pt idx="21">
                  <c:v>348</c:v>
                </c:pt>
                <c:pt idx="22">
                  <c:v>287</c:v>
                </c:pt>
                <c:pt idx="23">
                  <c:v>218</c:v>
                </c:pt>
              </c:numCache>
            </c:numRef>
          </c:val>
        </c:ser>
        <c:ser>
          <c:idx val="1"/>
          <c:order val="1"/>
          <c:tx>
            <c:strRef>
              <c:f>'E1_ Gráficos 02'!$D$118:$D$120</c:f>
              <c:strCache>
                <c:ptCount val="1"/>
                <c:pt idx="0">
                  <c:v>OMNIBUS</c:v>
                </c:pt>
              </c:strCache>
            </c:strRef>
          </c:tx>
          <c:marker>
            <c:symbol val="none"/>
          </c:marker>
          <c:cat>
            <c:strRef>
              <c:f>'E1_ Gráficos 02'!$B$121:$B$144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02'!$D$121:$D$144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26</c:v>
                </c:pt>
                <c:pt idx="8">
                  <c:v>5</c:v>
                </c:pt>
                <c:pt idx="9">
                  <c:v>8</c:v>
                </c:pt>
                <c:pt idx="10">
                  <c:v>7</c:v>
                </c:pt>
                <c:pt idx="11">
                  <c:v>9</c:v>
                </c:pt>
                <c:pt idx="12">
                  <c:v>10</c:v>
                </c:pt>
                <c:pt idx="13">
                  <c:v>9</c:v>
                </c:pt>
                <c:pt idx="14">
                  <c:v>11</c:v>
                </c:pt>
                <c:pt idx="15">
                  <c:v>7</c:v>
                </c:pt>
                <c:pt idx="16">
                  <c:v>8</c:v>
                </c:pt>
                <c:pt idx="17">
                  <c:v>11</c:v>
                </c:pt>
                <c:pt idx="18">
                  <c:v>11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8</c:v>
                </c:pt>
              </c:numCache>
            </c:numRef>
          </c:val>
        </c:ser>
        <c:ser>
          <c:idx val="2"/>
          <c:order val="2"/>
          <c:tx>
            <c:strRef>
              <c:f>'E1_ Gráficos 02'!$E$118:$E$120</c:f>
              <c:strCache>
                <c:ptCount val="1"/>
                <c:pt idx="0">
                  <c:v>CAMIONES</c:v>
                </c:pt>
              </c:strCache>
            </c:strRef>
          </c:tx>
          <c:marker>
            <c:symbol val="none"/>
          </c:marker>
          <c:cat>
            <c:strRef>
              <c:f>'E1_ Gráficos 02'!$B$121:$B$144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02'!$E$121:$E$144</c:f>
              <c:numCache>
                <c:formatCode>0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21</c:v>
                </c:pt>
                <c:pt idx="7">
                  <c:v>29</c:v>
                </c:pt>
                <c:pt idx="8">
                  <c:v>53</c:v>
                </c:pt>
                <c:pt idx="9">
                  <c:v>37</c:v>
                </c:pt>
                <c:pt idx="10">
                  <c:v>49</c:v>
                </c:pt>
                <c:pt idx="11">
                  <c:v>51</c:v>
                </c:pt>
                <c:pt idx="12">
                  <c:v>39</c:v>
                </c:pt>
                <c:pt idx="13">
                  <c:v>39</c:v>
                </c:pt>
                <c:pt idx="14">
                  <c:v>46</c:v>
                </c:pt>
                <c:pt idx="15">
                  <c:v>35</c:v>
                </c:pt>
                <c:pt idx="16">
                  <c:v>42</c:v>
                </c:pt>
                <c:pt idx="17">
                  <c:v>28</c:v>
                </c:pt>
                <c:pt idx="18">
                  <c:v>31</c:v>
                </c:pt>
                <c:pt idx="19">
                  <c:v>17</c:v>
                </c:pt>
                <c:pt idx="20">
                  <c:v>8</c:v>
                </c:pt>
                <c:pt idx="21">
                  <c:v>12</c:v>
                </c:pt>
                <c:pt idx="22">
                  <c:v>18</c:v>
                </c:pt>
                <c:pt idx="23">
                  <c:v>7</c:v>
                </c:pt>
              </c:numCache>
            </c:numRef>
          </c:val>
        </c:ser>
        <c:ser>
          <c:idx val="3"/>
          <c:order val="3"/>
          <c:tx>
            <c:strRef>
              <c:f>'E1_ Gráficos 02'!$F$118:$F$120</c:f>
              <c:strCache>
                <c:ptCount val="1"/>
                <c:pt idx="0">
                  <c:v>SEMI - TRAYLER</c:v>
                </c:pt>
              </c:strCache>
            </c:strRef>
          </c:tx>
          <c:marker>
            <c:symbol val="none"/>
          </c:marker>
          <c:cat>
            <c:strRef>
              <c:f>'E1_ Gráficos 02'!$B$121:$B$144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02'!$F$121:$F$144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5</c:v>
                </c:pt>
                <c:pt idx="11">
                  <c:v>7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4"/>
          <c:tx>
            <c:strRef>
              <c:f>'E1_ Gráficos 02'!$G$118:$G$120</c:f>
              <c:strCache>
                <c:ptCount val="1"/>
                <c:pt idx="0">
                  <c:v>TRAYLER</c:v>
                </c:pt>
              </c:strCache>
            </c:strRef>
          </c:tx>
          <c:marker>
            <c:symbol val="none"/>
          </c:marker>
          <c:cat>
            <c:strRef>
              <c:f>'E1_ Gráficos 02'!$B$121:$B$144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02'!$G$121:$G$144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'E1_ Gráficos 02'!$H$118:$H$120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'E1_ Gráficos 02'!$B$121:$B$144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02'!$H$121:$H$144</c:f>
              <c:numCache>
                <c:formatCode>0</c:formatCode>
                <c:ptCount val="24"/>
                <c:pt idx="0">
                  <c:v>108</c:v>
                </c:pt>
                <c:pt idx="1">
                  <c:v>72</c:v>
                </c:pt>
                <c:pt idx="2">
                  <c:v>57</c:v>
                </c:pt>
                <c:pt idx="3">
                  <c:v>64</c:v>
                </c:pt>
                <c:pt idx="4">
                  <c:v>91</c:v>
                </c:pt>
                <c:pt idx="5">
                  <c:v>122</c:v>
                </c:pt>
                <c:pt idx="6">
                  <c:v>458</c:v>
                </c:pt>
                <c:pt idx="7">
                  <c:v>734</c:v>
                </c:pt>
                <c:pt idx="8">
                  <c:v>540</c:v>
                </c:pt>
                <c:pt idx="9">
                  <c:v>630</c:v>
                </c:pt>
                <c:pt idx="10">
                  <c:v>449</c:v>
                </c:pt>
                <c:pt idx="11">
                  <c:v>505</c:v>
                </c:pt>
                <c:pt idx="12">
                  <c:v>415</c:v>
                </c:pt>
                <c:pt idx="13">
                  <c:v>462</c:v>
                </c:pt>
                <c:pt idx="14">
                  <c:v>506</c:v>
                </c:pt>
                <c:pt idx="15">
                  <c:v>467</c:v>
                </c:pt>
                <c:pt idx="16">
                  <c:v>509</c:v>
                </c:pt>
                <c:pt idx="17">
                  <c:v>642</c:v>
                </c:pt>
                <c:pt idx="18">
                  <c:v>663</c:v>
                </c:pt>
                <c:pt idx="19">
                  <c:v>609</c:v>
                </c:pt>
                <c:pt idx="20">
                  <c:v>541</c:v>
                </c:pt>
                <c:pt idx="21">
                  <c:v>364</c:v>
                </c:pt>
                <c:pt idx="22">
                  <c:v>311</c:v>
                </c:pt>
                <c:pt idx="23">
                  <c:v>233</c:v>
                </c:pt>
              </c:numCache>
            </c:numRef>
          </c:val>
        </c:ser>
        <c:marker val="1"/>
        <c:axId val="90931200"/>
        <c:axId val="90932736"/>
      </c:lineChart>
      <c:catAx>
        <c:axId val="9093120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0932736"/>
        <c:crosses val="autoZero"/>
        <c:auto val="1"/>
        <c:lblAlgn val="ctr"/>
        <c:lblOffset val="100"/>
      </c:catAx>
      <c:valAx>
        <c:axId val="90932736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0931200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635" footer="0.3149606200000063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517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02'!$C$155:$C$157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02'!$B$158:$B$181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02'!$C$158:$C$181</c:f>
              <c:numCache>
                <c:formatCode>0</c:formatCode>
                <c:ptCount val="24"/>
                <c:pt idx="0">
                  <c:v>113</c:v>
                </c:pt>
                <c:pt idx="1">
                  <c:v>73</c:v>
                </c:pt>
                <c:pt idx="2">
                  <c:v>50</c:v>
                </c:pt>
                <c:pt idx="3">
                  <c:v>40</c:v>
                </c:pt>
                <c:pt idx="4">
                  <c:v>87</c:v>
                </c:pt>
                <c:pt idx="5">
                  <c:v>139</c:v>
                </c:pt>
                <c:pt idx="6">
                  <c:v>473</c:v>
                </c:pt>
                <c:pt idx="7">
                  <c:v>748</c:v>
                </c:pt>
                <c:pt idx="8">
                  <c:v>592</c:v>
                </c:pt>
                <c:pt idx="9">
                  <c:v>444</c:v>
                </c:pt>
                <c:pt idx="10">
                  <c:v>407</c:v>
                </c:pt>
                <c:pt idx="11">
                  <c:v>397</c:v>
                </c:pt>
                <c:pt idx="12">
                  <c:v>479</c:v>
                </c:pt>
                <c:pt idx="13">
                  <c:v>375</c:v>
                </c:pt>
                <c:pt idx="14">
                  <c:v>351</c:v>
                </c:pt>
                <c:pt idx="15">
                  <c:v>428</c:v>
                </c:pt>
                <c:pt idx="16">
                  <c:v>424</c:v>
                </c:pt>
                <c:pt idx="17">
                  <c:v>438</c:v>
                </c:pt>
                <c:pt idx="18">
                  <c:v>533</c:v>
                </c:pt>
                <c:pt idx="19">
                  <c:v>545</c:v>
                </c:pt>
                <c:pt idx="20">
                  <c:v>463</c:v>
                </c:pt>
                <c:pt idx="21">
                  <c:v>427</c:v>
                </c:pt>
                <c:pt idx="22">
                  <c:v>311</c:v>
                </c:pt>
                <c:pt idx="23">
                  <c:v>191</c:v>
                </c:pt>
              </c:numCache>
            </c:numRef>
          </c:val>
        </c:ser>
        <c:ser>
          <c:idx val="1"/>
          <c:order val="1"/>
          <c:tx>
            <c:strRef>
              <c:f>'E1_ Gráficos 02'!$D$155:$D$157</c:f>
              <c:strCache>
                <c:ptCount val="1"/>
                <c:pt idx="0">
                  <c:v>OMNIBUS</c:v>
                </c:pt>
              </c:strCache>
            </c:strRef>
          </c:tx>
          <c:marker>
            <c:symbol val="none"/>
          </c:marker>
          <c:cat>
            <c:strRef>
              <c:f>'E1_ Gráficos 02'!$B$158:$B$181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02'!$D$158:$D$181</c:f>
              <c:numCache>
                <c:formatCode>0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21</c:v>
                </c:pt>
                <c:pt idx="8">
                  <c:v>13</c:v>
                </c:pt>
                <c:pt idx="9">
                  <c:v>13</c:v>
                </c:pt>
                <c:pt idx="10">
                  <c:v>10</c:v>
                </c:pt>
                <c:pt idx="11">
                  <c:v>9</c:v>
                </c:pt>
                <c:pt idx="12">
                  <c:v>22</c:v>
                </c:pt>
                <c:pt idx="13">
                  <c:v>13</c:v>
                </c:pt>
                <c:pt idx="14">
                  <c:v>11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8</c:v>
                </c:pt>
                <c:pt idx="19">
                  <c:v>4</c:v>
                </c:pt>
                <c:pt idx="20">
                  <c:v>8</c:v>
                </c:pt>
                <c:pt idx="21">
                  <c:v>7</c:v>
                </c:pt>
                <c:pt idx="22">
                  <c:v>10</c:v>
                </c:pt>
                <c:pt idx="23">
                  <c:v>7</c:v>
                </c:pt>
              </c:numCache>
            </c:numRef>
          </c:val>
        </c:ser>
        <c:ser>
          <c:idx val="2"/>
          <c:order val="2"/>
          <c:tx>
            <c:strRef>
              <c:f>'E1_ Gráficos 02'!$E$155:$E$157</c:f>
              <c:strCache>
                <c:ptCount val="1"/>
                <c:pt idx="0">
                  <c:v>CAMIONES</c:v>
                </c:pt>
              </c:strCache>
            </c:strRef>
          </c:tx>
          <c:marker>
            <c:symbol val="none"/>
          </c:marker>
          <c:cat>
            <c:strRef>
              <c:f>'E1_ Gráficos 02'!$B$158:$B$181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02'!$E$158:$E$181</c:f>
              <c:numCache>
                <c:formatCode>0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9</c:v>
                </c:pt>
                <c:pt idx="4">
                  <c:v>13</c:v>
                </c:pt>
                <c:pt idx="5">
                  <c:v>10</c:v>
                </c:pt>
                <c:pt idx="6">
                  <c:v>16</c:v>
                </c:pt>
                <c:pt idx="7">
                  <c:v>43</c:v>
                </c:pt>
                <c:pt idx="8">
                  <c:v>49</c:v>
                </c:pt>
                <c:pt idx="9">
                  <c:v>67</c:v>
                </c:pt>
                <c:pt idx="10">
                  <c:v>61</c:v>
                </c:pt>
                <c:pt idx="11">
                  <c:v>54</c:v>
                </c:pt>
                <c:pt idx="12">
                  <c:v>50</c:v>
                </c:pt>
                <c:pt idx="13">
                  <c:v>54</c:v>
                </c:pt>
                <c:pt idx="14">
                  <c:v>61</c:v>
                </c:pt>
                <c:pt idx="15">
                  <c:v>47</c:v>
                </c:pt>
                <c:pt idx="16">
                  <c:v>58</c:v>
                </c:pt>
                <c:pt idx="17">
                  <c:v>41</c:v>
                </c:pt>
                <c:pt idx="18">
                  <c:v>44</c:v>
                </c:pt>
                <c:pt idx="19">
                  <c:v>33</c:v>
                </c:pt>
                <c:pt idx="20">
                  <c:v>11</c:v>
                </c:pt>
                <c:pt idx="21">
                  <c:v>12</c:v>
                </c:pt>
                <c:pt idx="22">
                  <c:v>11</c:v>
                </c:pt>
                <c:pt idx="23">
                  <c:v>2</c:v>
                </c:pt>
              </c:numCache>
            </c:numRef>
          </c:val>
        </c:ser>
        <c:ser>
          <c:idx val="3"/>
          <c:order val="3"/>
          <c:tx>
            <c:strRef>
              <c:f>'E1_ Gráficos 02'!$F$155:$F$157</c:f>
              <c:strCache>
                <c:ptCount val="1"/>
                <c:pt idx="0">
                  <c:v>SEMI - TRAYLER</c:v>
                </c:pt>
              </c:strCache>
            </c:strRef>
          </c:tx>
          <c:marker>
            <c:symbol val="none"/>
          </c:marker>
          <c:cat>
            <c:strRef>
              <c:f>'E1_ Gráficos 02'!$B$158:$B$181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02'!$F$158:$F$181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4"/>
          <c:tx>
            <c:strRef>
              <c:f>'E1_ Gráficos 02'!$G$155:$G$157</c:f>
              <c:strCache>
                <c:ptCount val="1"/>
                <c:pt idx="0">
                  <c:v>TRAYLER</c:v>
                </c:pt>
              </c:strCache>
            </c:strRef>
          </c:tx>
          <c:marker>
            <c:symbol val="none"/>
          </c:marker>
          <c:cat>
            <c:strRef>
              <c:f>'E1_ Gráficos 02'!$B$158:$B$181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02'!$G$158:$G$181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5"/>
          <c:order val="5"/>
          <c:tx>
            <c:strRef>
              <c:f>'E1_ Gráficos 02'!$H$155:$H$157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'E1_ Gráficos 02'!$B$158:$B$181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02'!$H$158:$H$181</c:f>
              <c:numCache>
                <c:formatCode>0</c:formatCode>
                <c:ptCount val="24"/>
                <c:pt idx="0">
                  <c:v>118</c:v>
                </c:pt>
                <c:pt idx="1">
                  <c:v>74</c:v>
                </c:pt>
                <c:pt idx="2">
                  <c:v>58</c:v>
                </c:pt>
                <c:pt idx="3">
                  <c:v>49</c:v>
                </c:pt>
                <c:pt idx="4">
                  <c:v>102</c:v>
                </c:pt>
                <c:pt idx="5">
                  <c:v>151</c:v>
                </c:pt>
                <c:pt idx="6">
                  <c:v>494</c:v>
                </c:pt>
                <c:pt idx="7">
                  <c:v>813</c:v>
                </c:pt>
                <c:pt idx="8">
                  <c:v>654</c:v>
                </c:pt>
                <c:pt idx="9">
                  <c:v>526</c:v>
                </c:pt>
                <c:pt idx="10">
                  <c:v>478</c:v>
                </c:pt>
                <c:pt idx="11">
                  <c:v>463</c:v>
                </c:pt>
                <c:pt idx="12">
                  <c:v>553</c:v>
                </c:pt>
                <c:pt idx="13">
                  <c:v>444</c:v>
                </c:pt>
                <c:pt idx="14">
                  <c:v>423</c:v>
                </c:pt>
                <c:pt idx="15">
                  <c:v>485</c:v>
                </c:pt>
                <c:pt idx="16">
                  <c:v>498</c:v>
                </c:pt>
                <c:pt idx="17">
                  <c:v>489</c:v>
                </c:pt>
                <c:pt idx="18">
                  <c:v>585</c:v>
                </c:pt>
                <c:pt idx="19">
                  <c:v>582</c:v>
                </c:pt>
                <c:pt idx="20">
                  <c:v>483</c:v>
                </c:pt>
                <c:pt idx="21">
                  <c:v>446</c:v>
                </c:pt>
                <c:pt idx="22">
                  <c:v>332</c:v>
                </c:pt>
                <c:pt idx="23">
                  <c:v>201</c:v>
                </c:pt>
              </c:numCache>
            </c:numRef>
          </c:val>
        </c:ser>
        <c:marker val="1"/>
        <c:axId val="90985600"/>
        <c:axId val="90987136"/>
      </c:lineChart>
      <c:catAx>
        <c:axId val="9098560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0987136"/>
        <c:crosses val="autoZero"/>
        <c:auto val="1"/>
        <c:lblAlgn val="ctr"/>
        <c:lblOffset val="100"/>
      </c:catAx>
      <c:valAx>
        <c:axId val="90987136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0985600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635" footer="0.3149606200000063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584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02'!$C$192:$C$194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02'!$B$195:$B$218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02'!$C$195:$C$218</c:f>
              <c:numCache>
                <c:formatCode>0</c:formatCode>
                <c:ptCount val="24"/>
                <c:pt idx="0">
                  <c:v>129</c:v>
                </c:pt>
                <c:pt idx="1">
                  <c:v>79</c:v>
                </c:pt>
                <c:pt idx="2">
                  <c:v>51</c:v>
                </c:pt>
                <c:pt idx="3">
                  <c:v>39</c:v>
                </c:pt>
                <c:pt idx="4">
                  <c:v>76</c:v>
                </c:pt>
                <c:pt idx="5">
                  <c:v>148</c:v>
                </c:pt>
                <c:pt idx="6">
                  <c:v>450</c:v>
                </c:pt>
                <c:pt idx="7">
                  <c:v>613</c:v>
                </c:pt>
                <c:pt idx="8">
                  <c:v>521</c:v>
                </c:pt>
                <c:pt idx="9">
                  <c:v>418</c:v>
                </c:pt>
                <c:pt idx="10">
                  <c:v>425</c:v>
                </c:pt>
                <c:pt idx="11">
                  <c:v>342</c:v>
                </c:pt>
                <c:pt idx="12">
                  <c:v>345</c:v>
                </c:pt>
                <c:pt idx="13">
                  <c:v>374</c:v>
                </c:pt>
                <c:pt idx="14">
                  <c:v>397</c:v>
                </c:pt>
                <c:pt idx="15">
                  <c:v>396</c:v>
                </c:pt>
                <c:pt idx="16">
                  <c:v>446</c:v>
                </c:pt>
                <c:pt idx="17">
                  <c:v>482</c:v>
                </c:pt>
                <c:pt idx="18">
                  <c:v>543</c:v>
                </c:pt>
                <c:pt idx="19">
                  <c:v>527</c:v>
                </c:pt>
                <c:pt idx="20">
                  <c:v>505</c:v>
                </c:pt>
                <c:pt idx="21">
                  <c:v>439</c:v>
                </c:pt>
                <c:pt idx="22">
                  <c:v>306</c:v>
                </c:pt>
                <c:pt idx="23">
                  <c:v>239</c:v>
                </c:pt>
              </c:numCache>
            </c:numRef>
          </c:val>
        </c:ser>
        <c:ser>
          <c:idx val="1"/>
          <c:order val="1"/>
          <c:tx>
            <c:strRef>
              <c:f>'E1_ Gráficos 02'!$D$192:$D$194</c:f>
              <c:strCache>
                <c:ptCount val="1"/>
                <c:pt idx="0">
                  <c:v>OMNIBUS</c:v>
                </c:pt>
              </c:strCache>
            </c:strRef>
          </c:tx>
          <c:marker>
            <c:symbol val="none"/>
          </c:marker>
          <c:cat>
            <c:strRef>
              <c:f>'E1_ Gráficos 02'!$B$195:$B$218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02'!$D$195:$D$218</c:f>
              <c:numCache>
                <c:formatCode>0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16</c:v>
                </c:pt>
                <c:pt idx="8">
                  <c:v>7</c:v>
                </c:pt>
                <c:pt idx="9">
                  <c:v>11</c:v>
                </c:pt>
                <c:pt idx="10">
                  <c:v>7</c:v>
                </c:pt>
                <c:pt idx="11">
                  <c:v>2</c:v>
                </c:pt>
                <c:pt idx="12">
                  <c:v>7</c:v>
                </c:pt>
                <c:pt idx="13">
                  <c:v>12</c:v>
                </c:pt>
                <c:pt idx="14">
                  <c:v>7</c:v>
                </c:pt>
                <c:pt idx="15">
                  <c:v>19</c:v>
                </c:pt>
                <c:pt idx="16">
                  <c:v>6</c:v>
                </c:pt>
                <c:pt idx="17">
                  <c:v>5</c:v>
                </c:pt>
                <c:pt idx="18">
                  <c:v>10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</c:numCache>
            </c:numRef>
          </c:val>
        </c:ser>
        <c:ser>
          <c:idx val="2"/>
          <c:order val="2"/>
          <c:tx>
            <c:strRef>
              <c:f>'E1_ Gráficos 02'!$E$192:$E$194</c:f>
              <c:strCache>
                <c:ptCount val="1"/>
                <c:pt idx="0">
                  <c:v>CAMIONES</c:v>
                </c:pt>
              </c:strCache>
            </c:strRef>
          </c:tx>
          <c:marker>
            <c:symbol val="none"/>
          </c:marker>
          <c:cat>
            <c:strRef>
              <c:f>'E1_ Gráficos 02'!$B$195:$B$218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02'!$E$195:$E$218</c:f>
              <c:numCache>
                <c:formatCode>0</c:formatCode>
                <c:ptCount val="24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11</c:v>
                </c:pt>
                <c:pt idx="5">
                  <c:v>12</c:v>
                </c:pt>
                <c:pt idx="6">
                  <c:v>32</c:v>
                </c:pt>
                <c:pt idx="7">
                  <c:v>36</c:v>
                </c:pt>
                <c:pt idx="8">
                  <c:v>54</c:v>
                </c:pt>
                <c:pt idx="9">
                  <c:v>49</c:v>
                </c:pt>
                <c:pt idx="10">
                  <c:v>55</c:v>
                </c:pt>
                <c:pt idx="11">
                  <c:v>58</c:v>
                </c:pt>
                <c:pt idx="12">
                  <c:v>72</c:v>
                </c:pt>
                <c:pt idx="13">
                  <c:v>55</c:v>
                </c:pt>
                <c:pt idx="14">
                  <c:v>61</c:v>
                </c:pt>
                <c:pt idx="15">
                  <c:v>55</c:v>
                </c:pt>
                <c:pt idx="16">
                  <c:v>55</c:v>
                </c:pt>
                <c:pt idx="17">
                  <c:v>65</c:v>
                </c:pt>
                <c:pt idx="18">
                  <c:v>44</c:v>
                </c:pt>
                <c:pt idx="19">
                  <c:v>23</c:v>
                </c:pt>
                <c:pt idx="20">
                  <c:v>24</c:v>
                </c:pt>
                <c:pt idx="21">
                  <c:v>10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'E1_ Gráficos 02'!$F$192:$F$194</c:f>
              <c:strCache>
                <c:ptCount val="1"/>
                <c:pt idx="0">
                  <c:v>SEMI - TRAYLER</c:v>
                </c:pt>
              </c:strCache>
            </c:strRef>
          </c:tx>
          <c:marker>
            <c:symbol val="none"/>
          </c:marker>
          <c:cat>
            <c:strRef>
              <c:f>'E1_ Gráficos 02'!$B$195:$B$218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02'!$F$195:$F$218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14</c:v>
                </c:pt>
                <c:pt idx="10">
                  <c:v>10</c:v>
                </c:pt>
                <c:pt idx="11">
                  <c:v>18</c:v>
                </c:pt>
                <c:pt idx="12">
                  <c:v>25</c:v>
                </c:pt>
                <c:pt idx="13">
                  <c:v>27</c:v>
                </c:pt>
                <c:pt idx="14">
                  <c:v>24</c:v>
                </c:pt>
                <c:pt idx="15">
                  <c:v>23</c:v>
                </c:pt>
                <c:pt idx="16">
                  <c:v>25</c:v>
                </c:pt>
                <c:pt idx="17">
                  <c:v>24</c:v>
                </c:pt>
                <c:pt idx="18">
                  <c:v>22</c:v>
                </c:pt>
                <c:pt idx="19">
                  <c:v>16</c:v>
                </c:pt>
                <c:pt idx="20">
                  <c:v>20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4"/>
          <c:order val="4"/>
          <c:tx>
            <c:strRef>
              <c:f>'E1_ Gráficos 02'!$G$192:$G$194</c:f>
              <c:strCache>
                <c:ptCount val="1"/>
                <c:pt idx="0">
                  <c:v>TRAYLER</c:v>
                </c:pt>
              </c:strCache>
            </c:strRef>
          </c:tx>
          <c:marker>
            <c:symbol val="none"/>
          </c:marker>
          <c:cat>
            <c:strRef>
              <c:f>'E1_ Gráficos 02'!$B$195:$B$218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02'!$G$195:$G$218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'E1_ Gráficos 02'!$H$192:$H$194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'E1_ Gráficos 02'!$B$195:$B$218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02'!$H$195:$H$218</c:f>
              <c:numCache>
                <c:formatCode>0</c:formatCode>
                <c:ptCount val="24"/>
                <c:pt idx="0">
                  <c:v>131</c:v>
                </c:pt>
                <c:pt idx="1">
                  <c:v>84</c:v>
                </c:pt>
                <c:pt idx="2">
                  <c:v>53</c:v>
                </c:pt>
                <c:pt idx="3">
                  <c:v>44</c:v>
                </c:pt>
                <c:pt idx="4">
                  <c:v>87</c:v>
                </c:pt>
                <c:pt idx="5">
                  <c:v>162</c:v>
                </c:pt>
                <c:pt idx="6">
                  <c:v>486</c:v>
                </c:pt>
                <c:pt idx="7">
                  <c:v>666</c:v>
                </c:pt>
                <c:pt idx="8">
                  <c:v>584</c:v>
                </c:pt>
                <c:pt idx="9">
                  <c:v>492</c:v>
                </c:pt>
                <c:pt idx="10">
                  <c:v>497</c:v>
                </c:pt>
                <c:pt idx="11">
                  <c:v>420</c:v>
                </c:pt>
                <c:pt idx="12">
                  <c:v>449</c:v>
                </c:pt>
                <c:pt idx="13">
                  <c:v>468</c:v>
                </c:pt>
                <c:pt idx="14">
                  <c:v>489</c:v>
                </c:pt>
                <c:pt idx="15">
                  <c:v>494</c:v>
                </c:pt>
                <c:pt idx="16">
                  <c:v>533</c:v>
                </c:pt>
                <c:pt idx="17">
                  <c:v>576</c:v>
                </c:pt>
                <c:pt idx="18">
                  <c:v>619</c:v>
                </c:pt>
                <c:pt idx="19">
                  <c:v>572</c:v>
                </c:pt>
                <c:pt idx="20">
                  <c:v>556</c:v>
                </c:pt>
                <c:pt idx="21">
                  <c:v>457</c:v>
                </c:pt>
                <c:pt idx="22">
                  <c:v>316</c:v>
                </c:pt>
                <c:pt idx="23">
                  <c:v>249</c:v>
                </c:pt>
              </c:numCache>
            </c:numRef>
          </c:val>
        </c:ser>
        <c:marker val="1"/>
        <c:axId val="91085056"/>
        <c:axId val="91099520"/>
      </c:lineChart>
      <c:catAx>
        <c:axId val="91085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'</a:t>
                </a:r>
              </a:p>
            </c:rich>
          </c:tx>
          <c:layout>
            <c:manualLayout>
              <c:xMode val="edge"/>
              <c:yMode val="edge"/>
              <c:x val="0.5048468675011466"/>
              <c:y val="0.85404825698728548"/>
            </c:manualLayout>
          </c:layout>
        </c:title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1099520"/>
        <c:crosses val="autoZero"/>
        <c:auto val="1"/>
        <c:lblAlgn val="ctr"/>
        <c:lblOffset val="100"/>
      </c:catAx>
      <c:valAx>
        <c:axId val="91099520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1085056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646" footer="0.3149606200000064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584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02'!$C$229:$C$231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02'!$B$232:$B$255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02'!$C$232:$C$255</c:f>
              <c:numCache>
                <c:formatCode>0</c:formatCode>
                <c:ptCount val="24"/>
                <c:pt idx="0">
                  <c:v>140</c:v>
                </c:pt>
                <c:pt idx="1">
                  <c:v>59</c:v>
                </c:pt>
                <c:pt idx="2">
                  <c:v>66</c:v>
                </c:pt>
                <c:pt idx="3">
                  <c:v>54</c:v>
                </c:pt>
                <c:pt idx="4">
                  <c:v>91</c:v>
                </c:pt>
                <c:pt idx="5">
                  <c:v>164</c:v>
                </c:pt>
                <c:pt idx="6">
                  <c:v>425</c:v>
                </c:pt>
                <c:pt idx="7">
                  <c:v>618</c:v>
                </c:pt>
                <c:pt idx="8">
                  <c:v>497</c:v>
                </c:pt>
                <c:pt idx="9">
                  <c:v>485</c:v>
                </c:pt>
                <c:pt idx="10">
                  <c:v>381</c:v>
                </c:pt>
                <c:pt idx="11">
                  <c:v>403</c:v>
                </c:pt>
                <c:pt idx="12">
                  <c:v>378</c:v>
                </c:pt>
                <c:pt idx="13">
                  <c:v>354</c:v>
                </c:pt>
                <c:pt idx="14">
                  <c:v>414</c:v>
                </c:pt>
                <c:pt idx="15">
                  <c:v>398</c:v>
                </c:pt>
                <c:pt idx="16">
                  <c:v>410</c:v>
                </c:pt>
                <c:pt idx="17">
                  <c:v>452</c:v>
                </c:pt>
                <c:pt idx="18">
                  <c:v>544</c:v>
                </c:pt>
                <c:pt idx="19">
                  <c:v>563</c:v>
                </c:pt>
                <c:pt idx="20">
                  <c:v>520</c:v>
                </c:pt>
                <c:pt idx="21">
                  <c:v>505</c:v>
                </c:pt>
                <c:pt idx="22">
                  <c:v>319</c:v>
                </c:pt>
                <c:pt idx="23">
                  <c:v>300</c:v>
                </c:pt>
              </c:numCache>
            </c:numRef>
          </c:val>
        </c:ser>
        <c:ser>
          <c:idx val="1"/>
          <c:order val="1"/>
          <c:tx>
            <c:strRef>
              <c:f>'E1_ Gráficos 02'!$D$229:$D$231</c:f>
              <c:strCache>
                <c:ptCount val="1"/>
                <c:pt idx="0">
                  <c:v>OMNIBUS</c:v>
                </c:pt>
              </c:strCache>
            </c:strRef>
          </c:tx>
          <c:marker>
            <c:symbol val="none"/>
          </c:marker>
          <c:cat>
            <c:strRef>
              <c:f>'E1_ Gráficos 02'!$B$232:$B$255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02'!$D$232:$D$255</c:f>
              <c:numCache>
                <c:formatCode>0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23</c:v>
                </c:pt>
                <c:pt idx="8">
                  <c:v>9</c:v>
                </c:pt>
                <c:pt idx="9">
                  <c:v>13</c:v>
                </c:pt>
                <c:pt idx="10">
                  <c:v>7</c:v>
                </c:pt>
                <c:pt idx="11">
                  <c:v>6</c:v>
                </c:pt>
                <c:pt idx="12">
                  <c:v>10</c:v>
                </c:pt>
                <c:pt idx="13">
                  <c:v>11</c:v>
                </c:pt>
                <c:pt idx="14">
                  <c:v>6</c:v>
                </c:pt>
                <c:pt idx="15">
                  <c:v>22</c:v>
                </c:pt>
                <c:pt idx="16">
                  <c:v>10</c:v>
                </c:pt>
                <c:pt idx="17">
                  <c:v>14</c:v>
                </c:pt>
                <c:pt idx="18">
                  <c:v>5</c:v>
                </c:pt>
                <c:pt idx="19">
                  <c:v>15</c:v>
                </c:pt>
                <c:pt idx="20">
                  <c:v>9</c:v>
                </c:pt>
                <c:pt idx="21">
                  <c:v>5</c:v>
                </c:pt>
                <c:pt idx="22">
                  <c:v>8</c:v>
                </c:pt>
                <c:pt idx="23">
                  <c:v>9</c:v>
                </c:pt>
              </c:numCache>
            </c:numRef>
          </c:val>
        </c:ser>
        <c:ser>
          <c:idx val="2"/>
          <c:order val="2"/>
          <c:tx>
            <c:strRef>
              <c:f>'E1_ Gráficos 02'!$E$229:$E$231</c:f>
              <c:strCache>
                <c:ptCount val="1"/>
                <c:pt idx="0">
                  <c:v>CAMIONES</c:v>
                </c:pt>
              </c:strCache>
            </c:strRef>
          </c:tx>
          <c:marker>
            <c:symbol val="none"/>
          </c:marker>
          <c:cat>
            <c:strRef>
              <c:f>'E1_ Gráficos 02'!$B$232:$B$255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02'!$E$232:$E$255</c:f>
              <c:numCache>
                <c:formatCode>0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10</c:v>
                </c:pt>
                <c:pt idx="5">
                  <c:v>14</c:v>
                </c:pt>
                <c:pt idx="6">
                  <c:v>20</c:v>
                </c:pt>
                <c:pt idx="7">
                  <c:v>42</c:v>
                </c:pt>
                <c:pt idx="8">
                  <c:v>51</c:v>
                </c:pt>
                <c:pt idx="9">
                  <c:v>47</c:v>
                </c:pt>
                <c:pt idx="10">
                  <c:v>50</c:v>
                </c:pt>
                <c:pt idx="11">
                  <c:v>66</c:v>
                </c:pt>
                <c:pt idx="12">
                  <c:v>61</c:v>
                </c:pt>
                <c:pt idx="13">
                  <c:v>67</c:v>
                </c:pt>
                <c:pt idx="14">
                  <c:v>66</c:v>
                </c:pt>
                <c:pt idx="15">
                  <c:v>55</c:v>
                </c:pt>
                <c:pt idx="16">
                  <c:v>66</c:v>
                </c:pt>
                <c:pt idx="17">
                  <c:v>45</c:v>
                </c:pt>
                <c:pt idx="18">
                  <c:v>55</c:v>
                </c:pt>
                <c:pt idx="19">
                  <c:v>29</c:v>
                </c:pt>
                <c:pt idx="20">
                  <c:v>23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</c:numCache>
            </c:numRef>
          </c:val>
        </c:ser>
        <c:ser>
          <c:idx val="3"/>
          <c:order val="3"/>
          <c:tx>
            <c:strRef>
              <c:f>'E1_ Gráficos 02'!$F$229:$F$231</c:f>
              <c:strCache>
                <c:ptCount val="1"/>
                <c:pt idx="0">
                  <c:v>SEMI - TRAYLER</c:v>
                </c:pt>
              </c:strCache>
            </c:strRef>
          </c:tx>
          <c:marker>
            <c:symbol val="none"/>
          </c:marker>
          <c:cat>
            <c:strRef>
              <c:f>'E1_ Gráficos 02'!$B$232:$B$255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02'!$F$232:$F$255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12</c:v>
                </c:pt>
                <c:pt idx="10">
                  <c:v>21</c:v>
                </c:pt>
                <c:pt idx="11">
                  <c:v>14</c:v>
                </c:pt>
                <c:pt idx="12">
                  <c:v>30</c:v>
                </c:pt>
                <c:pt idx="13">
                  <c:v>23</c:v>
                </c:pt>
                <c:pt idx="14">
                  <c:v>16</c:v>
                </c:pt>
                <c:pt idx="15">
                  <c:v>20</c:v>
                </c:pt>
                <c:pt idx="16">
                  <c:v>31</c:v>
                </c:pt>
                <c:pt idx="17">
                  <c:v>35</c:v>
                </c:pt>
                <c:pt idx="18">
                  <c:v>41</c:v>
                </c:pt>
                <c:pt idx="19">
                  <c:v>24</c:v>
                </c:pt>
                <c:pt idx="20">
                  <c:v>16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4"/>
          <c:order val="4"/>
          <c:tx>
            <c:strRef>
              <c:f>'E1_ Gráficos 02'!$G$229:$G$231</c:f>
              <c:strCache>
                <c:ptCount val="1"/>
                <c:pt idx="0">
                  <c:v>TRAYLER</c:v>
                </c:pt>
              </c:strCache>
            </c:strRef>
          </c:tx>
          <c:marker>
            <c:symbol val="none"/>
          </c:marker>
          <c:cat>
            <c:strRef>
              <c:f>'E1_ Gráficos 02'!$B$232:$B$255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02'!$G$232:$G$255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'E1_ Gráficos 02'!$H$229:$H$231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'E1_ Gráficos 02'!$B$232:$B$255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02'!$H$232:$H$255</c:f>
              <c:numCache>
                <c:formatCode>0</c:formatCode>
                <c:ptCount val="24"/>
                <c:pt idx="0">
                  <c:v>147</c:v>
                </c:pt>
                <c:pt idx="1">
                  <c:v>61</c:v>
                </c:pt>
                <c:pt idx="2">
                  <c:v>69</c:v>
                </c:pt>
                <c:pt idx="3">
                  <c:v>60</c:v>
                </c:pt>
                <c:pt idx="4">
                  <c:v>102</c:v>
                </c:pt>
                <c:pt idx="5">
                  <c:v>179</c:v>
                </c:pt>
                <c:pt idx="6">
                  <c:v>451</c:v>
                </c:pt>
                <c:pt idx="7">
                  <c:v>683</c:v>
                </c:pt>
                <c:pt idx="8">
                  <c:v>560</c:v>
                </c:pt>
                <c:pt idx="9">
                  <c:v>557</c:v>
                </c:pt>
                <c:pt idx="10">
                  <c:v>459</c:v>
                </c:pt>
                <c:pt idx="11">
                  <c:v>490</c:v>
                </c:pt>
                <c:pt idx="12">
                  <c:v>479</c:v>
                </c:pt>
                <c:pt idx="13">
                  <c:v>457</c:v>
                </c:pt>
                <c:pt idx="14">
                  <c:v>502</c:v>
                </c:pt>
                <c:pt idx="15">
                  <c:v>495</c:v>
                </c:pt>
                <c:pt idx="16">
                  <c:v>517</c:v>
                </c:pt>
                <c:pt idx="17">
                  <c:v>546</c:v>
                </c:pt>
                <c:pt idx="18">
                  <c:v>645</c:v>
                </c:pt>
                <c:pt idx="19">
                  <c:v>633</c:v>
                </c:pt>
                <c:pt idx="20">
                  <c:v>568</c:v>
                </c:pt>
                <c:pt idx="21">
                  <c:v>516</c:v>
                </c:pt>
                <c:pt idx="22">
                  <c:v>332</c:v>
                </c:pt>
                <c:pt idx="23">
                  <c:v>316</c:v>
                </c:pt>
              </c:numCache>
            </c:numRef>
          </c:val>
        </c:ser>
        <c:marker val="1"/>
        <c:axId val="91160576"/>
        <c:axId val="91162496"/>
      </c:lineChart>
      <c:catAx>
        <c:axId val="91160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'</a:t>
                </a:r>
              </a:p>
            </c:rich>
          </c:tx>
          <c:layout>
            <c:manualLayout>
              <c:xMode val="edge"/>
              <c:yMode val="edge"/>
              <c:x val="0.5048468675011466"/>
              <c:y val="0.85404825698728548"/>
            </c:manualLayout>
          </c:layout>
        </c:title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1162496"/>
        <c:crosses val="autoZero"/>
        <c:auto val="1"/>
        <c:lblAlgn val="ctr"/>
        <c:lblOffset val="100"/>
      </c:catAx>
      <c:valAx>
        <c:axId val="91162496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1160576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646" footer="0.3149606200000064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584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02'!$C$266:$C$268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02'!$B$269:$B$292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02'!$C$269:$C$292</c:f>
              <c:numCache>
                <c:formatCode>0</c:formatCode>
                <c:ptCount val="24"/>
                <c:pt idx="0">
                  <c:v>140</c:v>
                </c:pt>
                <c:pt idx="1">
                  <c:v>81</c:v>
                </c:pt>
                <c:pt idx="2">
                  <c:v>49</c:v>
                </c:pt>
                <c:pt idx="3">
                  <c:v>44</c:v>
                </c:pt>
                <c:pt idx="4">
                  <c:v>96</c:v>
                </c:pt>
                <c:pt idx="5">
                  <c:v>161</c:v>
                </c:pt>
                <c:pt idx="6">
                  <c:v>377</c:v>
                </c:pt>
                <c:pt idx="7">
                  <c:v>643</c:v>
                </c:pt>
                <c:pt idx="8">
                  <c:v>414</c:v>
                </c:pt>
                <c:pt idx="9">
                  <c:v>476</c:v>
                </c:pt>
                <c:pt idx="10">
                  <c:v>416</c:v>
                </c:pt>
                <c:pt idx="11">
                  <c:v>400</c:v>
                </c:pt>
                <c:pt idx="12">
                  <c:v>350</c:v>
                </c:pt>
                <c:pt idx="13">
                  <c:v>417</c:v>
                </c:pt>
                <c:pt idx="14">
                  <c:v>405</c:v>
                </c:pt>
                <c:pt idx="15">
                  <c:v>476</c:v>
                </c:pt>
                <c:pt idx="16">
                  <c:v>479</c:v>
                </c:pt>
                <c:pt idx="17">
                  <c:v>535</c:v>
                </c:pt>
                <c:pt idx="18">
                  <c:v>565</c:v>
                </c:pt>
                <c:pt idx="19">
                  <c:v>554</c:v>
                </c:pt>
                <c:pt idx="20">
                  <c:v>497</c:v>
                </c:pt>
                <c:pt idx="21">
                  <c:v>326</c:v>
                </c:pt>
                <c:pt idx="22">
                  <c:v>329</c:v>
                </c:pt>
                <c:pt idx="23">
                  <c:v>176</c:v>
                </c:pt>
              </c:numCache>
            </c:numRef>
          </c:val>
        </c:ser>
        <c:ser>
          <c:idx val="1"/>
          <c:order val="1"/>
          <c:tx>
            <c:strRef>
              <c:f>'E1_ Gráficos 02'!$D$266:$D$268</c:f>
              <c:strCache>
                <c:ptCount val="1"/>
                <c:pt idx="0">
                  <c:v>OMNIBUS</c:v>
                </c:pt>
              </c:strCache>
            </c:strRef>
          </c:tx>
          <c:marker>
            <c:symbol val="none"/>
          </c:marker>
          <c:cat>
            <c:strRef>
              <c:f>'E1_ Gráficos 02'!$B$269:$B$292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02'!$D$269:$D$292</c:f>
              <c:numCache>
                <c:formatCode>0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20</c:v>
                </c:pt>
                <c:pt idx="8">
                  <c:v>8</c:v>
                </c:pt>
                <c:pt idx="9">
                  <c:v>11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8</c:v>
                </c:pt>
                <c:pt idx="15">
                  <c:v>17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</c:ser>
        <c:ser>
          <c:idx val="2"/>
          <c:order val="2"/>
          <c:tx>
            <c:strRef>
              <c:f>'E1_ Gráficos 02'!$E$266:$E$268</c:f>
              <c:strCache>
                <c:ptCount val="1"/>
                <c:pt idx="0">
                  <c:v>CAMIONES</c:v>
                </c:pt>
              </c:strCache>
            </c:strRef>
          </c:tx>
          <c:marker>
            <c:symbol val="none"/>
          </c:marker>
          <c:cat>
            <c:strRef>
              <c:f>'E1_ Gráficos 02'!$B$269:$B$292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02'!$E$269:$E$292</c:f>
              <c:numCache>
                <c:formatCode>0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10</c:v>
                </c:pt>
                <c:pt idx="6">
                  <c:v>22</c:v>
                </c:pt>
                <c:pt idx="7">
                  <c:v>38</c:v>
                </c:pt>
                <c:pt idx="8">
                  <c:v>31</c:v>
                </c:pt>
                <c:pt idx="9">
                  <c:v>47</c:v>
                </c:pt>
                <c:pt idx="10">
                  <c:v>44</c:v>
                </c:pt>
                <c:pt idx="11">
                  <c:v>58</c:v>
                </c:pt>
                <c:pt idx="12">
                  <c:v>47</c:v>
                </c:pt>
                <c:pt idx="13">
                  <c:v>67</c:v>
                </c:pt>
                <c:pt idx="14">
                  <c:v>61</c:v>
                </c:pt>
                <c:pt idx="15">
                  <c:v>58</c:v>
                </c:pt>
                <c:pt idx="16">
                  <c:v>65</c:v>
                </c:pt>
                <c:pt idx="17">
                  <c:v>58</c:v>
                </c:pt>
                <c:pt idx="18">
                  <c:v>39</c:v>
                </c:pt>
                <c:pt idx="19">
                  <c:v>36</c:v>
                </c:pt>
                <c:pt idx="20">
                  <c:v>17</c:v>
                </c:pt>
                <c:pt idx="21">
                  <c:v>16</c:v>
                </c:pt>
                <c:pt idx="22">
                  <c:v>10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'E1_ Gráficos 02'!$F$266:$F$268</c:f>
              <c:strCache>
                <c:ptCount val="1"/>
                <c:pt idx="0">
                  <c:v>SEMI - TRAYLER</c:v>
                </c:pt>
              </c:strCache>
            </c:strRef>
          </c:tx>
          <c:marker>
            <c:symbol val="none"/>
          </c:marker>
          <c:cat>
            <c:strRef>
              <c:f>'E1_ Gráficos 02'!$B$269:$B$292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02'!$F$269:$F$292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15</c:v>
                </c:pt>
                <c:pt idx="10">
                  <c:v>16</c:v>
                </c:pt>
                <c:pt idx="11">
                  <c:v>12</c:v>
                </c:pt>
                <c:pt idx="12">
                  <c:v>7</c:v>
                </c:pt>
                <c:pt idx="13">
                  <c:v>21</c:v>
                </c:pt>
                <c:pt idx="14">
                  <c:v>21</c:v>
                </c:pt>
                <c:pt idx="15">
                  <c:v>13</c:v>
                </c:pt>
                <c:pt idx="16">
                  <c:v>20</c:v>
                </c:pt>
                <c:pt idx="17">
                  <c:v>25</c:v>
                </c:pt>
                <c:pt idx="18">
                  <c:v>25</c:v>
                </c:pt>
                <c:pt idx="19">
                  <c:v>31</c:v>
                </c:pt>
                <c:pt idx="20">
                  <c:v>32</c:v>
                </c:pt>
                <c:pt idx="21">
                  <c:v>7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4"/>
          <c:order val="4"/>
          <c:tx>
            <c:strRef>
              <c:f>'E1_ Gráficos 02'!$G$266:$G$268</c:f>
              <c:strCache>
                <c:ptCount val="1"/>
                <c:pt idx="0">
                  <c:v>TRAYLER</c:v>
                </c:pt>
              </c:strCache>
            </c:strRef>
          </c:tx>
          <c:marker>
            <c:symbol val="none"/>
          </c:marker>
          <c:cat>
            <c:strRef>
              <c:f>'E1_ Gráficos 02'!$B$269:$B$292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02'!$G$269:$G$292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'E1_ Gráficos 02'!$H$266:$H$268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'E1_ Gráficos 02'!$B$269:$B$292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02'!$H$269:$H$292</c:f>
              <c:numCache>
                <c:formatCode>0</c:formatCode>
                <c:ptCount val="24"/>
                <c:pt idx="0">
                  <c:v>148</c:v>
                </c:pt>
                <c:pt idx="1">
                  <c:v>84</c:v>
                </c:pt>
                <c:pt idx="2">
                  <c:v>54</c:v>
                </c:pt>
                <c:pt idx="3">
                  <c:v>48</c:v>
                </c:pt>
                <c:pt idx="4">
                  <c:v>104</c:v>
                </c:pt>
                <c:pt idx="5">
                  <c:v>171</c:v>
                </c:pt>
                <c:pt idx="6">
                  <c:v>404</c:v>
                </c:pt>
                <c:pt idx="7">
                  <c:v>702</c:v>
                </c:pt>
                <c:pt idx="8">
                  <c:v>458</c:v>
                </c:pt>
                <c:pt idx="9">
                  <c:v>549</c:v>
                </c:pt>
                <c:pt idx="10">
                  <c:v>483</c:v>
                </c:pt>
                <c:pt idx="11">
                  <c:v>475</c:v>
                </c:pt>
                <c:pt idx="12">
                  <c:v>411</c:v>
                </c:pt>
                <c:pt idx="13">
                  <c:v>515</c:v>
                </c:pt>
                <c:pt idx="14">
                  <c:v>495</c:v>
                </c:pt>
                <c:pt idx="15">
                  <c:v>564</c:v>
                </c:pt>
                <c:pt idx="16">
                  <c:v>573</c:v>
                </c:pt>
                <c:pt idx="17">
                  <c:v>628</c:v>
                </c:pt>
                <c:pt idx="18">
                  <c:v>636</c:v>
                </c:pt>
                <c:pt idx="19">
                  <c:v>630</c:v>
                </c:pt>
                <c:pt idx="20">
                  <c:v>558</c:v>
                </c:pt>
                <c:pt idx="21">
                  <c:v>360</c:v>
                </c:pt>
                <c:pt idx="22">
                  <c:v>348</c:v>
                </c:pt>
                <c:pt idx="23">
                  <c:v>184</c:v>
                </c:pt>
              </c:numCache>
            </c:numRef>
          </c:val>
        </c:ser>
        <c:marker val="1"/>
        <c:axId val="91216128"/>
        <c:axId val="91242880"/>
      </c:lineChart>
      <c:catAx>
        <c:axId val="91216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'</a:t>
                </a:r>
              </a:p>
            </c:rich>
          </c:tx>
          <c:layout>
            <c:manualLayout>
              <c:xMode val="edge"/>
              <c:yMode val="edge"/>
              <c:x val="0.5048468675011466"/>
              <c:y val="0.85404825698728548"/>
            </c:manualLayout>
          </c:layout>
        </c:title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1242880"/>
        <c:crosses val="autoZero"/>
        <c:auto val="1"/>
        <c:lblAlgn val="ctr"/>
        <c:lblOffset val="100"/>
      </c:catAx>
      <c:valAx>
        <c:axId val="91242880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</a:p>
            </c:rich>
          </c:tx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1216128"/>
        <c:crosses val="autoZero"/>
        <c:crossBetween val="between"/>
      </c:valAx>
    </c:plotArea>
    <c:legend>
      <c:legendPos val="b"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646" footer="0.3149606200000064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517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02'!$C$7:$C$9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02'!$B$10:$B$33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02'!$C$10:$C$33</c:f>
              <c:numCache>
                <c:formatCode>0</c:formatCode>
                <c:ptCount val="24"/>
                <c:pt idx="0">
                  <c:v>961</c:v>
                </c:pt>
                <c:pt idx="1">
                  <c:v>549</c:v>
                </c:pt>
                <c:pt idx="2">
                  <c:v>463</c:v>
                </c:pt>
                <c:pt idx="3">
                  <c:v>416</c:v>
                </c:pt>
                <c:pt idx="4">
                  <c:v>662</c:v>
                </c:pt>
                <c:pt idx="5">
                  <c:v>1016</c:v>
                </c:pt>
                <c:pt idx="6">
                  <c:v>2797</c:v>
                </c:pt>
                <c:pt idx="7">
                  <c:v>4238</c:v>
                </c:pt>
                <c:pt idx="8">
                  <c:v>3447</c:v>
                </c:pt>
                <c:pt idx="9">
                  <c:v>3435</c:v>
                </c:pt>
                <c:pt idx="10">
                  <c:v>2942</c:v>
                </c:pt>
                <c:pt idx="11">
                  <c:v>2901</c:v>
                </c:pt>
                <c:pt idx="12">
                  <c:v>2847</c:v>
                </c:pt>
                <c:pt idx="13">
                  <c:v>2858</c:v>
                </c:pt>
                <c:pt idx="14">
                  <c:v>3319</c:v>
                </c:pt>
                <c:pt idx="15">
                  <c:v>3220</c:v>
                </c:pt>
                <c:pt idx="16">
                  <c:v>3414</c:v>
                </c:pt>
                <c:pt idx="17">
                  <c:v>3720</c:v>
                </c:pt>
                <c:pt idx="18">
                  <c:v>4118</c:v>
                </c:pt>
                <c:pt idx="19">
                  <c:v>3987</c:v>
                </c:pt>
                <c:pt idx="20">
                  <c:v>3660</c:v>
                </c:pt>
                <c:pt idx="21">
                  <c:v>2864</c:v>
                </c:pt>
                <c:pt idx="22">
                  <c:v>2243</c:v>
                </c:pt>
                <c:pt idx="23">
                  <c:v>1581</c:v>
                </c:pt>
              </c:numCache>
            </c:numRef>
          </c:val>
        </c:ser>
        <c:ser>
          <c:idx val="1"/>
          <c:order val="1"/>
          <c:tx>
            <c:strRef>
              <c:f>'E1_ Gráficos 02'!$D$7:$D$9</c:f>
              <c:strCache>
                <c:ptCount val="1"/>
                <c:pt idx="0">
                  <c:v>OMNIBUS</c:v>
                </c:pt>
              </c:strCache>
            </c:strRef>
          </c:tx>
          <c:marker>
            <c:symbol val="none"/>
          </c:marker>
          <c:cat>
            <c:strRef>
              <c:f>'E1_ Gráficos 02'!$B$10:$B$33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02'!$D$10:$D$33</c:f>
              <c:numCache>
                <c:formatCode>0</c:formatCode>
                <c:ptCount val="24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4</c:v>
                </c:pt>
                <c:pt idx="6">
                  <c:v>32</c:v>
                </c:pt>
                <c:pt idx="7">
                  <c:v>119</c:v>
                </c:pt>
                <c:pt idx="8">
                  <c:v>60</c:v>
                </c:pt>
                <c:pt idx="9">
                  <c:v>82</c:v>
                </c:pt>
                <c:pt idx="10">
                  <c:v>47</c:v>
                </c:pt>
                <c:pt idx="11">
                  <c:v>39</c:v>
                </c:pt>
                <c:pt idx="12">
                  <c:v>61</c:v>
                </c:pt>
                <c:pt idx="13">
                  <c:v>58</c:v>
                </c:pt>
                <c:pt idx="14">
                  <c:v>59</c:v>
                </c:pt>
                <c:pt idx="15">
                  <c:v>84</c:v>
                </c:pt>
                <c:pt idx="16">
                  <c:v>54</c:v>
                </c:pt>
                <c:pt idx="17">
                  <c:v>63</c:v>
                </c:pt>
                <c:pt idx="18">
                  <c:v>54</c:v>
                </c:pt>
                <c:pt idx="19">
                  <c:v>43</c:v>
                </c:pt>
                <c:pt idx="20">
                  <c:v>44</c:v>
                </c:pt>
                <c:pt idx="21">
                  <c:v>41</c:v>
                </c:pt>
                <c:pt idx="22">
                  <c:v>48</c:v>
                </c:pt>
                <c:pt idx="23">
                  <c:v>39</c:v>
                </c:pt>
              </c:numCache>
            </c:numRef>
          </c:val>
        </c:ser>
        <c:ser>
          <c:idx val="2"/>
          <c:order val="2"/>
          <c:tx>
            <c:strRef>
              <c:f>'E1_ Gráficos 02'!$E$7:$E$9</c:f>
              <c:strCache>
                <c:ptCount val="1"/>
                <c:pt idx="0">
                  <c:v>CAMIONES</c:v>
                </c:pt>
              </c:strCache>
            </c:strRef>
          </c:tx>
          <c:marker>
            <c:symbol val="none"/>
          </c:marker>
          <c:cat>
            <c:strRef>
              <c:f>'E1_ Gráficos 02'!$B$10:$B$33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02'!$E$10:$E$33</c:f>
              <c:numCache>
                <c:formatCode>0</c:formatCode>
                <c:ptCount val="24"/>
                <c:pt idx="0">
                  <c:v>26</c:v>
                </c:pt>
                <c:pt idx="1">
                  <c:v>15</c:v>
                </c:pt>
                <c:pt idx="2">
                  <c:v>29</c:v>
                </c:pt>
                <c:pt idx="3">
                  <c:v>32</c:v>
                </c:pt>
                <c:pt idx="4">
                  <c:v>57</c:v>
                </c:pt>
                <c:pt idx="5">
                  <c:v>74</c:v>
                </c:pt>
                <c:pt idx="6">
                  <c:v>146</c:v>
                </c:pt>
                <c:pt idx="7">
                  <c:v>218</c:v>
                </c:pt>
                <c:pt idx="8">
                  <c:v>292</c:v>
                </c:pt>
                <c:pt idx="9">
                  <c:v>282</c:v>
                </c:pt>
                <c:pt idx="10">
                  <c:v>295</c:v>
                </c:pt>
                <c:pt idx="11">
                  <c:v>332</c:v>
                </c:pt>
                <c:pt idx="12">
                  <c:v>317</c:v>
                </c:pt>
                <c:pt idx="13">
                  <c:v>308</c:v>
                </c:pt>
                <c:pt idx="14">
                  <c:v>329</c:v>
                </c:pt>
                <c:pt idx="15">
                  <c:v>295</c:v>
                </c:pt>
                <c:pt idx="16">
                  <c:v>317</c:v>
                </c:pt>
                <c:pt idx="17">
                  <c:v>267</c:v>
                </c:pt>
                <c:pt idx="18">
                  <c:v>235</c:v>
                </c:pt>
                <c:pt idx="19">
                  <c:v>158</c:v>
                </c:pt>
                <c:pt idx="20">
                  <c:v>104</c:v>
                </c:pt>
                <c:pt idx="21">
                  <c:v>66</c:v>
                </c:pt>
                <c:pt idx="22">
                  <c:v>53</c:v>
                </c:pt>
                <c:pt idx="23">
                  <c:v>25</c:v>
                </c:pt>
              </c:numCache>
            </c:numRef>
          </c:val>
        </c:ser>
        <c:ser>
          <c:idx val="3"/>
          <c:order val="3"/>
          <c:tx>
            <c:strRef>
              <c:f>'E1_ Gráficos 02'!$F$7:$F$9</c:f>
              <c:strCache>
                <c:ptCount val="1"/>
                <c:pt idx="0">
                  <c:v>SEMI - TRAYLER</c:v>
                </c:pt>
              </c:strCache>
            </c:strRef>
          </c:tx>
          <c:marker>
            <c:symbol val="none"/>
          </c:marker>
          <c:cat>
            <c:strRef>
              <c:f>'E1_ Gráficos 02'!$B$10:$B$33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02'!$F$10:$F$33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11</c:v>
                </c:pt>
                <c:pt idx="9">
                  <c:v>63</c:v>
                </c:pt>
                <c:pt idx="10">
                  <c:v>58</c:v>
                </c:pt>
                <c:pt idx="11">
                  <c:v>55</c:v>
                </c:pt>
                <c:pt idx="12">
                  <c:v>72</c:v>
                </c:pt>
                <c:pt idx="13">
                  <c:v>74</c:v>
                </c:pt>
                <c:pt idx="14">
                  <c:v>62</c:v>
                </c:pt>
                <c:pt idx="15">
                  <c:v>65</c:v>
                </c:pt>
                <c:pt idx="16">
                  <c:v>85</c:v>
                </c:pt>
                <c:pt idx="17">
                  <c:v>93</c:v>
                </c:pt>
                <c:pt idx="18">
                  <c:v>96</c:v>
                </c:pt>
                <c:pt idx="19">
                  <c:v>74</c:v>
                </c:pt>
                <c:pt idx="20">
                  <c:v>71</c:v>
                </c:pt>
                <c:pt idx="21">
                  <c:v>10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</c:ser>
        <c:ser>
          <c:idx val="4"/>
          <c:order val="4"/>
          <c:tx>
            <c:strRef>
              <c:f>'E1_ Gráficos 02'!$G$7:$G$9</c:f>
              <c:strCache>
                <c:ptCount val="1"/>
                <c:pt idx="0">
                  <c:v>TRAYLER</c:v>
                </c:pt>
              </c:strCache>
            </c:strRef>
          </c:tx>
          <c:marker>
            <c:symbol val="none"/>
          </c:marker>
          <c:cat>
            <c:strRef>
              <c:f>'E1_ Gráficos 02'!$B$10:$B$33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02'!$G$10:$G$33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5"/>
          <c:order val="5"/>
          <c:tx>
            <c:strRef>
              <c:f>'E1_ Gráficos 02'!$H$7:$H$9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'E1_ Gráficos 02'!$B$10:$B$33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02'!$H$10:$H$33</c:f>
              <c:numCache>
                <c:formatCode>0</c:formatCode>
                <c:ptCount val="24"/>
                <c:pt idx="0">
                  <c:v>1000</c:v>
                </c:pt>
                <c:pt idx="1">
                  <c:v>566</c:v>
                </c:pt>
                <c:pt idx="2">
                  <c:v>494</c:v>
                </c:pt>
                <c:pt idx="3">
                  <c:v>451</c:v>
                </c:pt>
                <c:pt idx="4">
                  <c:v>727</c:v>
                </c:pt>
                <c:pt idx="5">
                  <c:v>1100</c:v>
                </c:pt>
                <c:pt idx="6">
                  <c:v>2978</c:v>
                </c:pt>
                <c:pt idx="7">
                  <c:v>4579</c:v>
                </c:pt>
                <c:pt idx="8">
                  <c:v>3810</c:v>
                </c:pt>
                <c:pt idx="9">
                  <c:v>3862</c:v>
                </c:pt>
                <c:pt idx="10">
                  <c:v>3344</c:v>
                </c:pt>
                <c:pt idx="11">
                  <c:v>3328</c:v>
                </c:pt>
                <c:pt idx="12">
                  <c:v>3298</c:v>
                </c:pt>
                <c:pt idx="13">
                  <c:v>3304</c:v>
                </c:pt>
                <c:pt idx="14">
                  <c:v>3769</c:v>
                </c:pt>
                <c:pt idx="15">
                  <c:v>3665</c:v>
                </c:pt>
                <c:pt idx="16">
                  <c:v>3872</c:v>
                </c:pt>
                <c:pt idx="17">
                  <c:v>4144</c:v>
                </c:pt>
                <c:pt idx="18">
                  <c:v>4503</c:v>
                </c:pt>
                <c:pt idx="19">
                  <c:v>4264</c:v>
                </c:pt>
                <c:pt idx="20">
                  <c:v>3880</c:v>
                </c:pt>
                <c:pt idx="21">
                  <c:v>2981</c:v>
                </c:pt>
                <c:pt idx="22">
                  <c:v>2346</c:v>
                </c:pt>
                <c:pt idx="23">
                  <c:v>1648</c:v>
                </c:pt>
              </c:numCache>
            </c:numRef>
          </c:val>
        </c:ser>
        <c:marker val="1"/>
        <c:axId val="91319680"/>
        <c:axId val="91341952"/>
      </c:lineChart>
      <c:catAx>
        <c:axId val="9131968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1341952"/>
        <c:crosses val="autoZero"/>
        <c:auto val="1"/>
        <c:lblAlgn val="ctr"/>
        <c:lblOffset val="100"/>
      </c:catAx>
      <c:valAx>
        <c:axId val="91341952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1319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121246910856928E-2"/>
          <c:y val="0.86730446355794533"/>
          <c:w val="0.89999991696782078"/>
          <c:h val="5.2069665649774007E-2"/>
        </c:manualLayout>
      </c:layout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635" footer="0.3149606200000063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584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02'!$C$44:$C$46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02'!$B$47:$B$70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02'!$C$47:$C$70</c:f>
              <c:numCache>
                <c:formatCode>0</c:formatCode>
                <c:ptCount val="24"/>
                <c:pt idx="0">
                  <c:v>119</c:v>
                </c:pt>
                <c:pt idx="1">
                  <c:v>80</c:v>
                </c:pt>
                <c:pt idx="2">
                  <c:v>73</c:v>
                </c:pt>
                <c:pt idx="3">
                  <c:v>57</c:v>
                </c:pt>
                <c:pt idx="4">
                  <c:v>91</c:v>
                </c:pt>
                <c:pt idx="5">
                  <c:v>156</c:v>
                </c:pt>
                <c:pt idx="6">
                  <c:v>353</c:v>
                </c:pt>
                <c:pt idx="7">
                  <c:v>522</c:v>
                </c:pt>
                <c:pt idx="8">
                  <c:v>510</c:v>
                </c:pt>
                <c:pt idx="9">
                  <c:v>520</c:v>
                </c:pt>
                <c:pt idx="10">
                  <c:v>490</c:v>
                </c:pt>
                <c:pt idx="11">
                  <c:v>419</c:v>
                </c:pt>
                <c:pt idx="12">
                  <c:v>440</c:v>
                </c:pt>
                <c:pt idx="13">
                  <c:v>392</c:v>
                </c:pt>
                <c:pt idx="14">
                  <c:v>512</c:v>
                </c:pt>
                <c:pt idx="15">
                  <c:v>526</c:v>
                </c:pt>
                <c:pt idx="16">
                  <c:v>586</c:v>
                </c:pt>
                <c:pt idx="17">
                  <c:v>615</c:v>
                </c:pt>
                <c:pt idx="18">
                  <c:v>616</c:v>
                </c:pt>
                <c:pt idx="19">
                  <c:v>628</c:v>
                </c:pt>
                <c:pt idx="20">
                  <c:v>625</c:v>
                </c:pt>
                <c:pt idx="21">
                  <c:v>489</c:v>
                </c:pt>
                <c:pt idx="22">
                  <c:v>417</c:v>
                </c:pt>
                <c:pt idx="23">
                  <c:v>298</c:v>
                </c:pt>
              </c:numCache>
            </c:numRef>
          </c:val>
        </c:ser>
        <c:ser>
          <c:idx val="1"/>
          <c:order val="1"/>
          <c:tx>
            <c:strRef>
              <c:f>'E1_ Gráficos 02'!$D$44:$D$46</c:f>
              <c:strCache>
                <c:ptCount val="1"/>
                <c:pt idx="0">
                  <c:v>OMNIBUS</c:v>
                </c:pt>
              </c:strCache>
            </c:strRef>
          </c:tx>
          <c:marker>
            <c:symbol val="none"/>
          </c:marker>
          <c:cat>
            <c:strRef>
              <c:f>'E1_ Gráficos 02'!$B$47:$B$70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02'!$D$47:$D$70</c:f>
              <c:numCache>
                <c:formatCode>0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10</c:v>
                </c:pt>
                <c:pt idx="8">
                  <c:v>8</c:v>
                </c:pt>
                <c:pt idx="9">
                  <c:v>16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8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'E1_ Gráficos 02'!$E$44:$E$46</c:f>
              <c:strCache>
                <c:ptCount val="1"/>
                <c:pt idx="0">
                  <c:v>CAMIONES</c:v>
                </c:pt>
              </c:strCache>
            </c:strRef>
          </c:tx>
          <c:marker>
            <c:symbol val="none"/>
          </c:marker>
          <c:cat>
            <c:strRef>
              <c:f>'E1_ Gráficos 02'!$B$47:$B$70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02'!$E$47:$E$70</c:f>
              <c:numCache>
                <c:formatCode>0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6</c:v>
                </c:pt>
                <c:pt idx="5">
                  <c:v>15</c:v>
                </c:pt>
                <c:pt idx="6">
                  <c:v>25</c:v>
                </c:pt>
                <c:pt idx="7">
                  <c:v>22</c:v>
                </c:pt>
                <c:pt idx="8">
                  <c:v>45</c:v>
                </c:pt>
                <c:pt idx="9">
                  <c:v>27</c:v>
                </c:pt>
                <c:pt idx="10">
                  <c:v>32</c:v>
                </c:pt>
                <c:pt idx="11">
                  <c:v>34</c:v>
                </c:pt>
                <c:pt idx="12">
                  <c:v>30</c:v>
                </c:pt>
                <c:pt idx="13">
                  <c:v>22</c:v>
                </c:pt>
                <c:pt idx="14">
                  <c:v>28</c:v>
                </c:pt>
                <c:pt idx="15">
                  <c:v>31</c:v>
                </c:pt>
                <c:pt idx="16">
                  <c:v>25</c:v>
                </c:pt>
                <c:pt idx="17">
                  <c:v>24</c:v>
                </c:pt>
                <c:pt idx="18">
                  <c:v>17</c:v>
                </c:pt>
                <c:pt idx="19">
                  <c:v>13</c:v>
                </c:pt>
                <c:pt idx="20">
                  <c:v>18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</c:ser>
        <c:ser>
          <c:idx val="3"/>
          <c:order val="3"/>
          <c:tx>
            <c:strRef>
              <c:f>'E1_ Gráficos 02'!$F$44:$F$46</c:f>
              <c:strCache>
                <c:ptCount val="1"/>
                <c:pt idx="0">
                  <c:v>SEMI - TRAYLER</c:v>
                </c:pt>
              </c:strCache>
            </c:strRef>
          </c:tx>
          <c:marker>
            <c:symbol val="none"/>
          </c:marker>
          <c:cat>
            <c:strRef>
              <c:f>'E1_ Gráficos 02'!$B$47:$B$70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02'!$F$47:$F$70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6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4"/>
          <c:tx>
            <c:strRef>
              <c:f>'E1_ Gráficos 02'!$G$44:$G$46</c:f>
              <c:strCache>
                <c:ptCount val="1"/>
                <c:pt idx="0">
                  <c:v>TRAYLER</c:v>
                </c:pt>
              </c:strCache>
            </c:strRef>
          </c:tx>
          <c:marker>
            <c:symbol val="none"/>
          </c:marker>
          <c:cat>
            <c:strRef>
              <c:f>'E1_ Gráficos 02'!$B$47:$B$70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02'!$G$47:$G$70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'E1_ Gráficos 02'!$H$44:$H$46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'E1_ Gráficos 02'!$B$47:$B$70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02'!$H$47:$H$70</c:f>
              <c:numCache>
                <c:formatCode>0</c:formatCode>
                <c:ptCount val="24"/>
                <c:pt idx="0">
                  <c:v>126</c:v>
                </c:pt>
                <c:pt idx="1">
                  <c:v>81</c:v>
                </c:pt>
                <c:pt idx="2">
                  <c:v>78</c:v>
                </c:pt>
                <c:pt idx="3">
                  <c:v>58</c:v>
                </c:pt>
                <c:pt idx="4">
                  <c:v>101</c:v>
                </c:pt>
                <c:pt idx="5">
                  <c:v>176</c:v>
                </c:pt>
                <c:pt idx="6">
                  <c:v>386</c:v>
                </c:pt>
                <c:pt idx="7">
                  <c:v>555</c:v>
                </c:pt>
                <c:pt idx="8">
                  <c:v>563</c:v>
                </c:pt>
                <c:pt idx="9">
                  <c:v>583</c:v>
                </c:pt>
                <c:pt idx="10">
                  <c:v>531</c:v>
                </c:pt>
                <c:pt idx="11">
                  <c:v>459</c:v>
                </c:pt>
                <c:pt idx="12">
                  <c:v>475</c:v>
                </c:pt>
                <c:pt idx="13">
                  <c:v>418</c:v>
                </c:pt>
                <c:pt idx="14">
                  <c:v>546</c:v>
                </c:pt>
                <c:pt idx="15">
                  <c:v>562</c:v>
                </c:pt>
                <c:pt idx="16">
                  <c:v>616</c:v>
                </c:pt>
                <c:pt idx="17">
                  <c:v>650</c:v>
                </c:pt>
                <c:pt idx="18">
                  <c:v>642</c:v>
                </c:pt>
                <c:pt idx="19">
                  <c:v>644</c:v>
                </c:pt>
                <c:pt idx="20">
                  <c:v>646</c:v>
                </c:pt>
                <c:pt idx="21">
                  <c:v>497</c:v>
                </c:pt>
                <c:pt idx="22">
                  <c:v>429</c:v>
                </c:pt>
                <c:pt idx="23">
                  <c:v>305</c:v>
                </c:pt>
              </c:numCache>
            </c:numRef>
          </c:val>
        </c:ser>
        <c:marker val="1"/>
        <c:axId val="92897664"/>
        <c:axId val="92899200"/>
      </c:lineChart>
      <c:catAx>
        <c:axId val="9289766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2899200"/>
        <c:crosses val="autoZero"/>
        <c:auto val="1"/>
        <c:lblAlgn val="ctr"/>
        <c:lblOffset val="100"/>
      </c:catAx>
      <c:valAx>
        <c:axId val="92899200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2897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6907845627677768E-2"/>
          <c:y val="0.8890258465981512"/>
          <c:w val="0.89999991696782078"/>
          <c:h val="5.4114842141774547E-2"/>
        </c:manualLayout>
      </c:layout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646" footer="0.3149606200000064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584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02'!$W$7:$W$9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02'!$V$10:$V$33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02'!$W$10:$W$33</c:f>
              <c:numCache>
                <c:formatCode>0</c:formatCode>
                <c:ptCount val="24"/>
                <c:pt idx="0">
                  <c:v>961</c:v>
                </c:pt>
                <c:pt idx="1">
                  <c:v>549</c:v>
                </c:pt>
                <c:pt idx="2">
                  <c:v>463</c:v>
                </c:pt>
                <c:pt idx="3">
                  <c:v>416</c:v>
                </c:pt>
                <c:pt idx="4">
                  <c:v>662</c:v>
                </c:pt>
                <c:pt idx="5">
                  <c:v>1016</c:v>
                </c:pt>
                <c:pt idx="6">
                  <c:v>2797</c:v>
                </c:pt>
                <c:pt idx="7">
                  <c:v>4238</c:v>
                </c:pt>
                <c:pt idx="8">
                  <c:v>3447</c:v>
                </c:pt>
                <c:pt idx="9">
                  <c:v>3435</c:v>
                </c:pt>
                <c:pt idx="10">
                  <c:v>2942</c:v>
                </c:pt>
                <c:pt idx="11">
                  <c:v>2901</c:v>
                </c:pt>
                <c:pt idx="12">
                  <c:v>2847</c:v>
                </c:pt>
                <c:pt idx="13">
                  <c:v>2858</c:v>
                </c:pt>
                <c:pt idx="14">
                  <c:v>3319</c:v>
                </c:pt>
                <c:pt idx="15">
                  <c:v>3220</c:v>
                </c:pt>
                <c:pt idx="16">
                  <c:v>3414</c:v>
                </c:pt>
                <c:pt idx="17">
                  <c:v>3720</c:v>
                </c:pt>
                <c:pt idx="18">
                  <c:v>4118</c:v>
                </c:pt>
                <c:pt idx="19">
                  <c:v>3987</c:v>
                </c:pt>
                <c:pt idx="20">
                  <c:v>3660</c:v>
                </c:pt>
                <c:pt idx="21">
                  <c:v>2864</c:v>
                </c:pt>
                <c:pt idx="22">
                  <c:v>2243</c:v>
                </c:pt>
                <c:pt idx="23">
                  <c:v>1581</c:v>
                </c:pt>
              </c:numCache>
            </c:numRef>
          </c:val>
        </c:ser>
        <c:ser>
          <c:idx val="1"/>
          <c:order val="1"/>
          <c:tx>
            <c:strRef>
              <c:f>'E1_ Gráficos 02'!$X$7:$X$9</c:f>
              <c:strCache>
                <c:ptCount val="1"/>
                <c:pt idx="0">
                  <c:v>CAMIONES</c:v>
                </c:pt>
              </c:strCache>
            </c:strRef>
          </c:tx>
          <c:marker>
            <c:symbol val="none"/>
          </c:marker>
          <c:cat>
            <c:strRef>
              <c:f>'E1_ Gráficos 02'!$V$10:$V$33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02'!$X$10:$X$33</c:f>
              <c:numCache>
                <c:formatCode>0</c:formatCode>
                <c:ptCount val="24"/>
                <c:pt idx="0">
                  <c:v>26</c:v>
                </c:pt>
                <c:pt idx="1">
                  <c:v>15</c:v>
                </c:pt>
                <c:pt idx="2">
                  <c:v>29</c:v>
                </c:pt>
                <c:pt idx="3">
                  <c:v>32</c:v>
                </c:pt>
                <c:pt idx="4">
                  <c:v>57</c:v>
                </c:pt>
                <c:pt idx="5">
                  <c:v>74</c:v>
                </c:pt>
                <c:pt idx="6">
                  <c:v>146</c:v>
                </c:pt>
                <c:pt idx="7">
                  <c:v>218</c:v>
                </c:pt>
                <c:pt idx="8">
                  <c:v>292</c:v>
                </c:pt>
                <c:pt idx="9">
                  <c:v>282</c:v>
                </c:pt>
                <c:pt idx="10">
                  <c:v>295</c:v>
                </c:pt>
                <c:pt idx="11">
                  <c:v>332</c:v>
                </c:pt>
                <c:pt idx="12">
                  <c:v>317</c:v>
                </c:pt>
                <c:pt idx="13">
                  <c:v>308</c:v>
                </c:pt>
                <c:pt idx="14">
                  <c:v>329</c:v>
                </c:pt>
                <c:pt idx="15">
                  <c:v>295</c:v>
                </c:pt>
                <c:pt idx="16">
                  <c:v>317</c:v>
                </c:pt>
                <c:pt idx="17">
                  <c:v>267</c:v>
                </c:pt>
                <c:pt idx="18">
                  <c:v>235</c:v>
                </c:pt>
                <c:pt idx="19">
                  <c:v>158</c:v>
                </c:pt>
                <c:pt idx="20">
                  <c:v>104</c:v>
                </c:pt>
                <c:pt idx="21">
                  <c:v>66</c:v>
                </c:pt>
                <c:pt idx="22">
                  <c:v>53</c:v>
                </c:pt>
                <c:pt idx="23">
                  <c:v>25</c:v>
                </c:pt>
              </c:numCache>
            </c:numRef>
          </c:val>
        </c:ser>
        <c:marker val="1"/>
        <c:axId val="92996352"/>
        <c:axId val="92997888"/>
      </c:lineChart>
      <c:catAx>
        <c:axId val="9299635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2997888"/>
        <c:crosses val="autoZero"/>
        <c:auto val="1"/>
        <c:lblAlgn val="ctr"/>
        <c:lblOffset val="100"/>
      </c:catAx>
      <c:valAx>
        <c:axId val="92997888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  <a:endParaRPr lang="pt-BR" sz="1100"/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2996352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646" footer="0.3149606200000064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606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02'!$W$44:$W$46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02'!$V$47:$V$70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02'!$W$47:$W$70</c:f>
              <c:numCache>
                <c:formatCode>0</c:formatCode>
                <c:ptCount val="24"/>
                <c:pt idx="0">
                  <c:v>119</c:v>
                </c:pt>
                <c:pt idx="1">
                  <c:v>80</c:v>
                </c:pt>
                <c:pt idx="2">
                  <c:v>73</c:v>
                </c:pt>
                <c:pt idx="3">
                  <c:v>57</c:v>
                </c:pt>
                <c:pt idx="4">
                  <c:v>91</c:v>
                </c:pt>
                <c:pt idx="5">
                  <c:v>156</c:v>
                </c:pt>
                <c:pt idx="6">
                  <c:v>353</c:v>
                </c:pt>
                <c:pt idx="7">
                  <c:v>522</c:v>
                </c:pt>
                <c:pt idx="8">
                  <c:v>510</c:v>
                </c:pt>
                <c:pt idx="9">
                  <c:v>520</c:v>
                </c:pt>
                <c:pt idx="10">
                  <c:v>490</c:v>
                </c:pt>
                <c:pt idx="11">
                  <c:v>419</c:v>
                </c:pt>
                <c:pt idx="12">
                  <c:v>440</c:v>
                </c:pt>
                <c:pt idx="13">
                  <c:v>392</c:v>
                </c:pt>
                <c:pt idx="14">
                  <c:v>512</c:v>
                </c:pt>
                <c:pt idx="15">
                  <c:v>526</c:v>
                </c:pt>
                <c:pt idx="16">
                  <c:v>586</c:v>
                </c:pt>
                <c:pt idx="17">
                  <c:v>615</c:v>
                </c:pt>
                <c:pt idx="18">
                  <c:v>616</c:v>
                </c:pt>
                <c:pt idx="19">
                  <c:v>628</c:v>
                </c:pt>
                <c:pt idx="20">
                  <c:v>625</c:v>
                </c:pt>
                <c:pt idx="21">
                  <c:v>489</c:v>
                </c:pt>
                <c:pt idx="22">
                  <c:v>417</c:v>
                </c:pt>
                <c:pt idx="23">
                  <c:v>298</c:v>
                </c:pt>
              </c:numCache>
            </c:numRef>
          </c:val>
        </c:ser>
        <c:ser>
          <c:idx val="1"/>
          <c:order val="1"/>
          <c:tx>
            <c:strRef>
              <c:f>'E1_ Gráficos 02'!$X$44:$X$46</c:f>
              <c:strCache>
                <c:ptCount val="1"/>
                <c:pt idx="0">
                  <c:v>CAMIONES</c:v>
                </c:pt>
              </c:strCache>
            </c:strRef>
          </c:tx>
          <c:marker>
            <c:symbol val="none"/>
          </c:marker>
          <c:cat>
            <c:strRef>
              <c:f>'E1_ Gráficos 02'!$V$47:$V$70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02'!$X$47:$X$70</c:f>
              <c:numCache>
                <c:formatCode>0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6</c:v>
                </c:pt>
                <c:pt idx="5">
                  <c:v>15</c:v>
                </c:pt>
                <c:pt idx="6">
                  <c:v>25</c:v>
                </c:pt>
                <c:pt idx="7">
                  <c:v>22</c:v>
                </c:pt>
                <c:pt idx="8">
                  <c:v>45</c:v>
                </c:pt>
                <c:pt idx="9">
                  <c:v>27</c:v>
                </c:pt>
                <c:pt idx="10">
                  <c:v>32</c:v>
                </c:pt>
                <c:pt idx="11">
                  <c:v>34</c:v>
                </c:pt>
                <c:pt idx="12">
                  <c:v>30</c:v>
                </c:pt>
                <c:pt idx="13">
                  <c:v>22</c:v>
                </c:pt>
                <c:pt idx="14">
                  <c:v>28</c:v>
                </c:pt>
                <c:pt idx="15">
                  <c:v>31</c:v>
                </c:pt>
                <c:pt idx="16">
                  <c:v>25</c:v>
                </c:pt>
                <c:pt idx="17">
                  <c:v>24</c:v>
                </c:pt>
                <c:pt idx="18">
                  <c:v>17</c:v>
                </c:pt>
                <c:pt idx="19">
                  <c:v>13</c:v>
                </c:pt>
                <c:pt idx="20">
                  <c:v>18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</c:ser>
        <c:marker val="1"/>
        <c:axId val="93014656"/>
        <c:axId val="93045120"/>
      </c:lineChart>
      <c:catAx>
        <c:axId val="9301465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3045120"/>
        <c:crosses val="autoZero"/>
        <c:auto val="1"/>
        <c:lblAlgn val="ctr"/>
        <c:lblOffset val="100"/>
      </c:catAx>
      <c:valAx>
        <c:axId val="93045120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  <a:endParaRPr lang="pt-BR" sz="1100"/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3014656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652" footer="0.3149606200000065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639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02'!$W$81:$W$83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02'!$V$84:$V$107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02'!$W$84:$W$107</c:f>
              <c:numCache>
                <c:formatCode>0</c:formatCode>
                <c:ptCount val="24"/>
                <c:pt idx="0">
                  <c:v>218</c:v>
                </c:pt>
                <c:pt idx="1">
                  <c:v>109</c:v>
                </c:pt>
                <c:pt idx="2">
                  <c:v>119</c:v>
                </c:pt>
                <c:pt idx="3">
                  <c:v>122</c:v>
                </c:pt>
                <c:pt idx="4">
                  <c:v>135</c:v>
                </c:pt>
                <c:pt idx="5">
                  <c:v>134</c:v>
                </c:pt>
                <c:pt idx="6">
                  <c:v>287</c:v>
                </c:pt>
                <c:pt idx="7">
                  <c:v>415</c:v>
                </c:pt>
                <c:pt idx="8">
                  <c:v>432</c:v>
                </c:pt>
                <c:pt idx="9">
                  <c:v>507</c:v>
                </c:pt>
                <c:pt idx="10">
                  <c:v>435</c:v>
                </c:pt>
                <c:pt idx="11">
                  <c:v>502</c:v>
                </c:pt>
                <c:pt idx="12">
                  <c:v>489</c:v>
                </c:pt>
                <c:pt idx="13">
                  <c:v>533</c:v>
                </c:pt>
                <c:pt idx="14">
                  <c:v>792</c:v>
                </c:pt>
                <c:pt idx="15">
                  <c:v>573</c:v>
                </c:pt>
                <c:pt idx="16">
                  <c:v>611</c:v>
                </c:pt>
                <c:pt idx="17">
                  <c:v>598</c:v>
                </c:pt>
                <c:pt idx="18">
                  <c:v>697</c:v>
                </c:pt>
                <c:pt idx="19">
                  <c:v>584</c:v>
                </c:pt>
                <c:pt idx="20">
                  <c:v>523</c:v>
                </c:pt>
                <c:pt idx="21">
                  <c:v>330</c:v>
                </c:pt>
                <c:pt idx="22">
                  <c:v>274</c:v>
                </c:pt>
                <c:pt idx="23">
                  <c:v>159</c:v>
                </c:pt>
              </c:numCache>
            </c:numRef>
          </c:val>
        </c:ser>
        <c:ser>
          <c:idx val="1"/>
          <c:order val="1"/>
          <c:tx>
            <c:strRef>
              <c:f>'E1_ Gráficos 02'!$X$81:$X$83</c:f>
              <c:strCache>
                <c:ptCount val="1"/>
                <c:pt idx="0">
                  <c:v>CAMIONES</c:v>
                </c:pt>
              </c:strCache>
            </c:strRef>
          </c:tx>
          <c:marker>
            <c:symbol val="none"/>
          </c:marker>
          <c:cat>
            <c:strRef>
              <c:f>'E1_ Gráficos 02'!$V$84:$V$107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02'!$X$84:$X$107</c:f>
              <c:numCache>
                <c:formatCode>0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10</c:v>
                </c:pt>
                <c:pt idx="7">
                  <c:v>8</c:v>
                </c:pt>
                <c:pt idx="8">
                  <c:v>9</c:v>
                </c:pt>
                <c:pt idx="9">
                  <c:v>8</c:v>
                </c:pt>
                <c:pt idx="10">
                  <c:v>4</c:v>
                </c:pt>
                <c:pt idx="11">
                  <c:v>11</c:v>
                </c:pt>
                <c:pt idx="12">
                  <c:v>18</c:v>
                </c:pt>
                <c:pt idx="13">
                  <c:v>4</c:v>
                </c:pt>
                <c:pt idx="14">
                  <c:v>6</c:v>
                </c:pt>
                <c:pt idx="15">
                  <c:v>14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marker val="1"/>
        <c:axId val="93065984"/>
        <c:axId val="93067520"/>
      </c:lineChart>
      <c:catAx>
        <c:axId val="9306598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3067520"/>
        <c:crosses val="autoZero"/>
        <c:auto val="1"/>
        <c:lblAlgn val="ctr"/>
        <c:lblOffset val="100"/>
      </c:catAx>
      <c:valAx>
        <c:axId val="93067520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  <a:endParaRPr lang="pt-BR" sz="1100"/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3065984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657" footer="0.3149606200000065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673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02'!$W$118:$W$120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02'!$V$121:$V$144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02'!$W$121:$W$144</c:f>
              <c:numCache>
                <c:formatCode>0</c:formatCode>
                <c:ptCount val="24"/>
                <c:pt idx="0">
                  <c:v>102</c:v>
                </c:pt>
                <c:pt idx="1">
                  <c:v>68</c:v>
                </c:pt>
                <c:pt idx="2">
                  <c:v>55</c:v>
                </c:pt>
                <c:pt idx="3">
                  <c:v>60</c:v>
                </c:pt>
                <c:pt idx="4">
                  <c:v>86</c:v>
                </c:pt>
                <c:pt idx="5">
                  <c:v>114</c:v>
                </c:pt>
                <c:pt idx="6">
                  <c:v>432</c:v>
                </c:pt>
                <c:pt idx="7">
                  <c:v>679</c:v>
                </c:pt>
                <c:pt idx="8">
                  <c:v>481</c:v>
                </c:pt>
                <c:pt idx="9">
                  <c:v>585</c:v>
                </c:pt>
                <c:pt idx="10">
                  <c:v>388</c:v>
                </c:pt>
                <c:pt idx="11">
                  <c:v>438</c:v>
                </c:pt>
                <c:pt idx="12">
                  <c:v>366</c:v>
                </c:pt>
                <c:pt idx="13">
                  <c:v>413</c:v>
                </c:pt>
                <c:pt idx="14">
                  <c:v>448</c:v>
                </c:pt>
                <c:pt idx="15">
                  <c:v>423</c:v>
                </c:pt>
                <c:pt idx="16">
                  <c:v>458</c:v>
                </c:pt>
                <c:pt idx="17">
                  <c:v>600</c:v>
                </c:pt>
                <c:pt idx="18">
                  <c:v>620</c:v>
                </c:pt>
                <c:pt idx="19">
                  <c:v>586</c:v>
                </c:pt>
                <c:pt idx="20">
                  <c:v>527</c:v>
                </c:pt>
                <c:pt idx="21">
                  <c:v>348</c:v>
                </c:pt>
                <c:pt idx="22">
                  <c:v>287</c:v>
                </c:pt>
                <c:pt idx="23">
                  <c:v>218</c:v>
                </c:pt>
              </c:numCache>
            </c:numRef>
          </c:val>
        </c:ser>
        <c:ser>
          <c:idx val="1"/>
          <c:order val="1"/>
          <c:tx>
            <c:strRef>
              <c:f>'E1_ Gráficos 02'!$X$118:$X$120</c:f>
              <c:strCache>
                <c:ptCount val="1"/>
                <c:pt idx="0">
                  <c:v>CAMIONES</c:v>
                </c:pt>
              </c:strCache>
            </c:strRef>
          </c:tx>
          <c:marker>
            <c:symbol val="none"/>
          </c:marker>
          <c:cat>
            <c:strRef>
              <c:f>'E1_ Gráficos 02'!$V$121:$V$144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02'!$X$121:$X$144</c:f>
              <c:numCache>
                <c:formatCode>0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21</c:v>
                </c:pt>
                <c:pt idx="7">
                  <c:v>29</c:v>
                </c:pt>
                <c:pt idx="8">
                  <c:v>53</c:v>
                </c:pt>
                <c:pt idx="9">
                  <c:v>37</c:v>
                </c:pt>
                <c:pt idx="10">
                  <c:v>49</c:v>
                </c:pt>
                <c:pt idx="11">
                  <c:v>51</c:v>
                </c:pt>
                <c:pt idx="12">
                  <c:v>39</c:v>
                </c:pt>
                <c:pt idx="13">
                  <c:v>39</c:v>
                </c:pt>
                <c:pt idx="14">
                  <c:v>46</c:v>
                </c:pt>
                <c:pt idx="15">
                  <c:v>35</c:v>
                </c:pt>
                <c:pt idx="16">
                  <c:v>42</c:v>
                </c:pt>
                <c:pt idx="17">
                  <c:v>28</c:v>
                </c:pt>
                <c:pt idx="18">
                  <c:v>31</c:v>
                </c:pt>
                <c:pt idx="19">
                  <c:v>17</c:v>
                </c:pt>
                <c:pt idx="20">
                  <c:v>8</c:v>
                </c:pt>
                <c:pt idx="21">
                  <c:v>12</c:v>
                </c:pt>
                <c:pt idx="22">
                  <c:v>18</c:v>
                </c:pt>
                <c:pt idx="23">
                  <c:v>7</c:v>
                </c:pt>
              </c:numCache>
            </c:numRef>
          </c:val>
        </c:ser>
        <c:marker val="1"/>
        <c:axId val="93121152"/>
        <c:axId val="93397376"/>
      </c:lineChart>
      <c:catAx>
        <c:axId val="9312115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3397376"/>
        <c:crosses val="autoZero"/>
        <c:auto val="1"/>
        <c:lblAlgn val="ctr"/>
        <c:lblOffset val="100"/>
      </c:catAx>
      <c:valAx>
        <c:axId val="93397376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  <a:endParaRPr lang="pt-BR" sz="1100"/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3121152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663" footer="0.3149606200000066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695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02'!$W$155:$W$157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02'!$V$158:$V$181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02'!$W$158:$W$181</c:f>
              <c:numCache>
                <c:formatCode>0</c:formatCode>
                <c:ptCount val="24"/>
                <c:pt idx="0">
                  <c:v>113</c:v>
                </c:pt>
                <c:pt idx="1">
                  <c:v>73</c:v>
                </c:pt>
                <c:pt idx="2">
                  <c:v>50</c:v>
                </c:pt>
                <c:pt idx="3">
                  <c:v>40</c:v>
                </c:pt>
                <c:pt idx="4">
                  <c:v>87</c:v>
                </c:pt>
                <c:pt idx="5">
                  <c:v>139</c:v>
                </c:pt>
                <c:pt idx="6">
                  <c:v>473</c:v>
                </c:pt>
                <c:pt idx="7">
                  <c:v>748</c:v>
                </c:pt>
                <c:pt idx="8">
                  <c:v>592</c:v>
                </c:pt>
                <c:pt idx="9">
                  <c:v>444</c:v>
                </c:pt>
                <c:pt idx="10">
                  <c:v>407</c:v>
                </c:pt>
                <c:pt idx="11">
                  <c:v>397</c:v>
                </c:pt>
                <c:pt idx="12">
                  <c:v>479</c:v>
                </c:pt>
                <c:pt idx="13">
                  <c:v>375</c:v>
                </c:pt>
                <c:pt idx="14">
                  <c:v>351</c:v>
                </c:pt>
                <c:pt idx="15">
                  <c:v>428</c:v>
                </c:pt>
                <c:pt idx="16">
                  <c:v>424</c:v>
                </c:pt>
                <c:pt idx="17">
                  <c:v>438</c:v>
                </c:pt>
                <c:pt idx="18">
                  <c:v>533</c:v>
                </c:pt>
                <c:pt idx="19">
                  <c:v>545</c:v>
                </c:pt>
                <c:pt idx="20">
                  <c:v>463</c:v>
                </c:pt>
                <c:pt idx="21">
                  <c:v>427</c:v>
                </c:pt>
                <c:pt idx="22">
                  <c:v>311</c:v>
                </c:pt>
                <c:pt idx="23">
                  <c:v>191</c:v>
                </c:pt>
              </c:numCache>
            </c:numRef>
          </c:val>
        </c:ser>
        <c:ser>
          <c:idx val="1"/>
          <c:order val="1"/>
          <c:tx>
            <c:strRef>
              <c:f>'E1_ Gráficos 02'!$X$155:$X$157</c:f>
              <c:strCache>
                <c:ptCount val="1"/>
                <c:pt idx="0">
                  <c:v>CAMIONES</c:v>
                </c:pt>
              </c:strCache>
            </c:strRef>
          </c:tx>
          <c:marker>
            <c:symbol val="none"/>
          </c:marker>
          <c:cat>
            <c:strRef>
              <c:f>'E1_ Gráficos 02'!$V$158:$V$181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02'!$X$158:$X$181</c:f>
              <c:numCache>
                <c:formatCode>0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9</c:v>
                </c:pt>
                <c:pt idx="4">
                  <c:v>13</c:v>
                </c:pt>
                <c:pt idx="5">
                  <c:v>10</c:v>
                </c:pt>
                <c:pt idx="6">
                  <c:v>16</c:v>
                </c:pt>
                <c:pt idx="7">
                  <c:v>43</c:v>
                </c:pt>
                <c:pt idx="8">
                  <c:v>49</c:v>
                </c:pt>
                <c:pt idx="9">
                  <c:v>67</c:v>
                </c:pt>
                <c:pt idx="10">
                  <c:v>61</c:v>
                </c:pt>
                <c:pt idx="11">
                  <c:v>54</c:v>
                </c:pt>
                <c:pt idx="12">
                  <c:v>50</c:v>
                </c:pt>
                <c:pt idx="13">
                  <c:v>54</c:v>
                </c:pt>
                <c:pt idx="14">
                  <c:v>61</c:v>
                </c:pt>
                <c:pt idx="15">
                  <c:v>47</c:v>
                </c:pt>
                <c:pt idx="16">
                  <c:v>58</c:v>
                </c:pt>
                <c:pt idx="17">
                  <c:v>41</c:v>
                </c:pt>
                <c:pt idx="18">
                  <c:v>44</c:v>
                </c:pt>
                <c:pt idx="19">
                  <c:v>33</c:v>
                </c:pt>
                <c:pt idx="20">
                  <c:v>11</c:v>
                </c:pt>
                <c:pt idx="21">
                  <c:v>12</c:v>
                </c:pt>
                <c:pt idx="22">
                  <c:v>11</c:v>
                </c:pt>
                <c:pt idx="23">
                  <c:v>2</c:v>
                </c:pt>
              </c:numCache>
            </c:numRef>
          </c:val>
        </c:ser>
        <c:marker val="1"/>
        <c:axId val="93426432"/>
        <c:axId val="93427968"/>
      </c:lineChart>
      <c:catAx>
        <c:axId val="9342643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3427968"/>
        <c:crosses val="autoZero"/>
        <c:auto val="1"/>
        <c:lblAlgn val="ctr"/>
        <c:lblOffset val="100"/>
      </c:catAx>
      <c:valAx>
        <c:axId val="93427968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  <a:endParaRPr lang="pt-BR" sz="1100"/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3426432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674" footer="0.3149606200000067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717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02'!$W$192:$W$194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02'!$V$195:$V$218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02'!$W$195:$W$218</c:f>
              <c:numCache>
                <c:formatCode>0</c:formatCode>
                <c:ptCount val="24"/>
                <c:pt idx="0">
                  <c:v>129</c:v>
                </c:pt>
                <c:pt idx="1">
                  <c:v>79</c:v>
                </c:pt>
                <c:pt idx="2">
                  <c:v>51</c:v>
                </c:pt>
                <c:pt idx="3">
                  <c:v>39</c:v>
                </c:pt>
                <c:pt idx="4">
                  <c:v>76</c:v>
                </c:pt>
                <c:pt idx="5">
                  <c:v>148</c:v>
                </c:pt>
                <c:pt idx="6">
                  <c:v>450</c:v>
                </c:pt>
                <c:pt idx="7">
                  <c:v>613</c:v>
                </c:pt>
                <c:pt idx="8">
                  <c:v>521</c:v>
                </c:pt>
                <c:pt idx="9">
                  <c:v>418</c:v>
                </c:pt>
                <c:pt idx="10">
                  <c:v>425</c:v>
                </c:pt>
                <c:pt idx="11">
                  <c:v>342</c:v>
                </c:pt>
                <c:pt idx="12">
                  <c:v>345</c:v>
                </c:pt>
                <c:pt idx="13">
                  <c:v>374</c:v>
                </c:pt>
                <c:pt idx="14">
                  <c:v>397</c:v>
                </c:pt>
                <c:pt idx="15">
                  <c:v>396</c:v>
                </c:pt>
                <c:pt idx="16">
                  <c:v>446</c:v>
                </c:pt>
                <c:pt idx="17">
                  <c:v>482</c:v>
                </c:pt>
                <c:pt idx="18">
                  <c:v>543</c:v>
                </c:pt>
                <c:pt idx="19">
                  <c:v>527</c:v>
                </c:pt>
                <c:pt idx="20">
                  <c:v>505</c:v>
                </c:pt>
                <c:pt idx="21">
                  <c:v>439</c:v>
                </c:pt>
                <c:pt idx="22">
                  <c:v>306</c:v>
                </c:pt>
                <c:pt idx="23">
                  <c:v>239</c:v>
                </c:pt>
              </c:numCache>
            </c:numRef>
          </c:val>
        </c:ser>
        <c:ser>
          <c:idx val="1"/>
          <c:order val="1"/>
          <c:tx>
            <c:strRef>
              <c:f>'E1_ Gráficos 02'!$X$192:$X$194</c:f>
              <c:strCache>
                <c:ptCount val="1"/>
                <c:pt idx="0">
                  <c:v>CAMIONES</c:v>
                </c:pt>
              </c:strCache>
            </c:strRef>
          </c:tx>
          <c:marker>
            <c:symbol val="none"/>
          </c:marker>
          <c:cat>
            <c:strRef>
              <c:f>'E1_ Gráficos 02'!$V$195:$V$218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02'!$X$195:$X$218</c:f>
              <c:numCache>
                <c:formatCode>0</c:formatCode>
                <c:ptCount val="24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11</c:v>
                </c:pt>
                <c:pt idx="5">
                  <c:v>12</c:v>
                </c:pt>
                <c:pt idx="6">
                  <c:v>32</c:v>
                </c:pt>
                <c:pt idx="7">
                  <c:v>36</c:v>
                </c:pt>
                <c:pt idx="8">
                  <c:v>54</c:v>
                </c:pt>
                <c:pt idx="9">
                  <c:v>49</c:v>
                </c:pt>
                <c:pt idx="10">
                  <c:v>55</c:v>
                </c:pt>
                <c:pt idx="11">
                  <c:v>58</c:v>
                </c:pt>
                <c:pt idx="12">
                  <c:v>72</c:v>
                </c:pt>
                <c:pt idx="13">
                  <c:v>55</c:v>
                </c:pt>
                <c:pt idx="14">
                  <c:v>61</c:v>
                </c:pt>
                <c:pt idx="15">
                  <c:v>55</c:v>
                </c:pt>
                <c:pt idx="16">
                  <c:v>55</c:v>
                </c:pt>
                <c:pt idx="17">
                  <c:v>65</c:v>
                </c:pt>
                <c:pt idx="18">
                  <c:v>44</c:v>
                </c:pt>
                <c:pt idx="19">
                  <c:v>23</c:v>
                </c:pt>
                <c:pt idx="20">
                  <c:v>24</c:v>
                </c:pt>
                <c:pt idx="21">
                  <c:v>10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</c:ser>
        <c:marker val="1"/>
        <c:axId val="93727360"/>
        <c:axId val="93741440"/>
      </c:lineChart>
      <c:catAx>
        <c:axId val="9372736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3741440"/>
        <c:crosses val="autoZero"/>
        <c:auto val="1"/>
        <c:lblAlgn val="ctr"/>
        <c:lblOffset val="100"/>
      </c:catAx>
      <c:valAx>
        <c:axId val="93741440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  <a:endParaRPr lang="pt-BR" sz="1100"/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3727360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685" footer="0.3149606200000068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75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02'!$W$229:$W$231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02'!$V$232:$V$255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02'!$W$232:$W$255</c:f>
              <c:numCache>
                <c:formatCode>0</c:formatCode>
                <c:ptCount val="24"/>
                <c:pt idx="0">
                  <c:v>140</c:v>
                </c:pt>
                <c:pt idx="1">
                  <c:v>59</c:v>
                </c:pt>
                <c:pt idx="2">
                  <c:v>66</c:v>
                </c:pt>
                <c:pt idx="3">
                  <c:v>54</c:v>
                </c:pt>
                <c:pt idx="4">
                  <c:v>91</c:v>
                </c:pt>
                <c:pt idx="5">
                  <c:v>164</c:v>
                </c:pt>
                <c:pt idx="6">
                  <c:v>425</c:v>
                </c:pt>
                <c:pt idx="7">
                  <c:v>618</c:v>
                </c:pt>
                <c:pt idx="8">
                  <c:v>497</c:v>
                </c:pt>
                <c:pt idx="9">
                  <c:v>485</c:v>
                </c:pt>
                <c:pt idx="10">
                  <c:v>381</c:v>
                </c:pt>
                <c:pt idx="11">
                  <c:v>403</c:v>
                </c:pt>
                <c:pt idx="12">
                  <c:v>378</c:v>
                </c:pt>
                <c:pt idx="13">
                  <c:v>354</c:v>
                </c:pt>
                <c:pt idx="14">
                  <c:v>414</c:v>
                </c:pt>
                <c:pt idx="15">
                  <c:v>398</c:v>
                </c:pt>
                <c:pt idx="16">
                  <c:v>410</c:v>
                </c:pt>
                <c:pt idx="17">
                  <c:v>452</c:v>
                </c:pt>
                <c:pt idx="18">
                  <c:v>544</c:v>
                </c:pt>
                <c:pt idx="19">
                  <c:v>563</c:v>
                </c:pt>
                <c:pt idx="20">
                  <c:v>520</c:v>
                </c:pt>
                <c:pt idx="21">
                  <c:v>505</c:v>
                </c:pt>
                <c:pt idx="22">
                  <c:v>319</c:v>
                </c:pt>
                <c:pt idx="23">
                  <c:v>300</c:v>
                </c:pt>
              </c:numCache>
            </c:numRef>
          </c:val>
        </c:ser>
        <c:ser>
          <c:idx val="1"/>
          <c:order val="1"/>
          <c:tx>
            <c:strRef>
              <c:f>'E1_ Gráficos 02'!$X$229:$X$231</c:f>
              <c:strCache>
                <c:ptCount val="1"/>
                <c:pt idx="0">
                  <c:v>CAMIONES</c:v>
                </c:pt>
              </c:strCache>
            </c:strRef>
          </c:tx>
          <c:marker>
            <c:symbol val="none"/>
          </c:marker>
          <c:cat>
            <c:strRef>
              <c:f>'E1_ Gráficos 02'!$V$232:$V$255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02'!$X$232:$X$255</c:f>
              <c:numCache>
                <c:formatCode>0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10</c:v>
                </c:pt>
                <c:pt idx="5">
                  <c:v>14</c:v>
                </c:pt>
                <c:pt idx="6">
                  <c:v>20</c:v>
                </c:pt>
                <c:pt idx="7">
                  <c:v>42</c:v>
                </c:pt>
                <c:pt idx="8">
                  <c:v>51</c:v>
                </c:pt>
                <c:pt idx="9">
                  <c:v>47</c:v>
                </c:pt>
                <c:pt idx="10">
                  <c:v>50</c:v>
                </c:pt>
                <c:pt idx="11">
                  <c:v>66</c:v>
                </c:pt>
                <c:pt idx="12">
                  <c:v>61</c:v>
                </c:pt>
                <c:pt idx="13">
                  <c:v>67</c:v>
                </c:pt>
                <c:pt idx="14">
                  <c:v>66</c:v>
                </c:pt>
                <c:pt idx="15">
                  <c:v>55</c:v>
                </c:pt>
                <c:pt idx="16">
                  <c:v>66</c:v>
                </c:pt>
                <c:pt idx="17">
                  <c:v>45</c:v>
                </c:pt>
                <c:pt idx="18">
                  <c:v>55</c:v>
                </c:pt>
                <c:pt idx="19">
                  <c:v>29</c:v>
                </c:pt>
                <c:pt idx="20">
                  <c:v>23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</c:numCache>
            </c:numRef>
          </c:val>
        </c:ser>
        <c:marker val="1"/>
        <c:axId val="93778688"/>
        <c:axId val="93780224"/>
      </c:lineChart>
      <c:catAx>
        <c:axId val="9377868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3780224"/>
        <c:crosses val="autoZero"/>
        <c:auto val="1"/>
        <c:lblAlgn val="ctr"/>
        <c:lblOffset val="100"/>
      </c:catAx>
      <c:valAx>
        <c:axId val="93780224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  <a:endParaRPr lang="pt-BR" sz="1100"/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3778688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691" footer="0.3149606200000069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784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02'!$W$266:$W$268</c:f>
              <c:strCache>
                <c:ptCount val="1"/>
                <c:pt idx="0">
                  <c:v>VEHICULOS LIGEROS</c:v>
                </c:pt>
              </c:strCache>
            </c:strRef>
          </c:tx>
          <c:marker>
            <c:symbol val="none"/>
          </c:marker>
          <c:cat>
            <c:strRef>
              <c:f>'E1_ Gráficos 02'!$V$269:$V$292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02'!$W$269:$W$292</c:f>
              <c:numCache>
                <c:formatCode>0</c:formatCode>
                <c:ptCount val="24"/>
                <c:pt idx="0">
                  <c:v>140</c:v>
                </c:pt>
                <c:pt idx="1">
                  <c:v>81</c:v>
                </c:pt>
                <c:pt idx="2">
                  <c:v>49</c:v>
                </c:pt>
                <c:pt idx="3">
                  <c:v>44</c:v>
                </c:pt>
                <c:pt idx="4">
                  <c:v>96</c:v>
                </c:pt>
                <c:pt idx="5">
                  <c:v>161</c:v>
                </c:pt>
                <c:pt idx="6">
                  <c:v>377</c:v>
                </c:pt>
                <c:pt idx="7">
                  <c:v>643</c:v>
                </c:pt>
                <c:pt idx="8">
                  <c:v>414</c:v>
                </c:pt>
                <c:pt idx="9">
                  <c:v>476</c:v>
                </c:pt>
                <c:pt idx="10">
                  <c:v>416</c:v>
                </c:pt>
                <c:pt idx="11">
                  <c:v>400</c:v>
                </c:pt>
                <c:pt idx="12">
                  <c:v>350</c:v>
                </c:pt>
                <c:pt idx="13">
                  <c:v>417</c:v>
                </c:pt>
                <c:pt idx="14">
                  <c:v>405</c:v>
                </c:pt>
                <c:pt idx="15">
                  <c:v>476</c:v>
                </c:pt>
                <c:pt idx="16">
                  <c:v>479</c:v>
                </c:pt>
                <c:pt idx="17">
                  <c:v>535</c:v>
                </c:pt>
                <c:pt idx="18">
                  <c:v>565</c:v>
                </c:pt>
                <c:pt idx="19">
                  <c:v>554</c:v>
                </c:pt>
                <c:pt idx="20">
                  <c:v>497</c:v>
                </c:pt>
                <c:pt idx="21">
                  <c:v>326</c:v>
                </c:pt>
                <c:pt idx="22">
                  <c:v>329</c:v>
                </c:pt>
                <c:pt idx="23">
                  <c:v>176</c:v>
                </c:pt>
              </c:numCache>
            </c:numRef>
          </c:val>
        </c:ser>
        <c:ser>
          <c:idx val="1"/>
          <c:order val="1"/>
          <c:tx>
            <c:strRef>
              <c:f>'E1_ Gráficos 02'!$X$266:$X$268</c:f>
              <c:strCache>
                <c:ptCount val="1"/>
                <c:pt idx="0">
                  <c:v>CAMIONES</c:v>
                </c:pt>
              </c:strCache>
            </c:strRef>
          </c:tx>
          <c:marker>
            <c:symbol val="none"/>
          </c:marker>
          <c:cat>
            <c:strRef>
              <c:f>'E1_ Gráficos 02'!$V$269:$V$292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02'!$X$269:$X$292</c:f>
              <c:numCache>
                <c:formatCode>0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10</c:v>
                </c:pt>
                <c:pt idx="6">
                  <c:v>22</c:v>
                </c:pt>
                <c:pt idx="7">
                  <c:v>38</c:v>
                </c:pt>
                <c:pt idx="8">
                  <c:v>31</c:v>
                </c:pt>
                <c:pt idx="9">
                  <c:v>47</c:v>
                </c:pt>
                <c:pt idx="10">
                  <c:v>44</c:v>
                </c:pt>
                <c:pt idx="11">
                  <c:v>58</c:v>
                </c:pt>
                <c:pt idx="12">
                  <c:v>47</c:v>
                </c:pt>
                <c:pt idx="13">
                  <c:v>67</c:v>
                </c:pt>
                <c:pt idx="14">
                  <c:v>61</c:v>
                </c:pt>
                <c:pt idx="15">
                  <c:v>58</c:v>
                </c:pt>
                <c:pt idx="16">
                  <c:v>65</c:v>
                </c:pt>
                <c:pt idx="17">
                  <c:v>58</c:v>
                </c:pt>
                <c:pt idx="18">
                  <c:v>39</c:v>
                </c:pt>
                <c:pt idx="19">
                  <c:v>36</c:v>
                </c:pt>
                <c:pt idx="20">
                  <c:v>17</c:v>
                </c:pt>
                <c:pt idx="21">
                  <c:v>16</c:v>
                </c:pt>
                <c:pt idx="22">
                  <c:v>10</c:v>
                </c:pt>
                <c:pt idx="23">
                  <c:v>3</c:v>
                </c:pt>
              </c:numCache>
            </c:numRef>
          </c:val>
        </c:ser>
        <c:marker val="1"/>
        <c:axId val="93813376"/>
        <c:axId val="93856128"/>
      </c:lineChart>
      <c:catAx>
        <c:axId val="9381337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3856128"/>
        <c:crosses val="autoZero"/>
        <c:auto val="1"/>
        <c:lblAlgn val="ctr"/>
        <c:lblOffset val="100"/>
      </c:catAx>
      <c:valAx>
        <c:axId val="93856128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100" b="1" i="0" baseline="0"/>
                  <a:t>Volume (Veículos)</a:t>
                </a:r>
                <a:endParaRPr lang="pt-BR" sz="1100"/>
              </a:p>
            </c:rich>
          </c:tx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3813376"/>
        <c:crosses val="autoZero"/>
        <c:crossBetween val="between"/>
      </c:valAx>
    </c:plotArea>
    <c:legend>
      <c:legendPos val="b"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696" footer="0.3149606200000069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517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03'!$C$3</c:f>
              <c:strCache>
                <c:ptCount val="1"/>
                <c:pt idx="0">
                  <c:v>Sábado</c:v>
                </c:pt>
              </c:strCache>
            </c:strRef>
          </c:tx>
          <c:marker>
            <c:symbol val="none"/>
          </c:marker>
          <c:cat>
            <c:strRef>
              <c:f>'E1_ Gráficos 03'!$B$6:$B$29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03'!$C$6:$C$29</c:f>
              <c:numCache>
                <c:formatCode>0</c:formatCode>
                <c:ptCount val="24"/>
                <c:pt idx="0">
                  <c:v>119</c:v>
                </c:pt>
                <c:pt idx="1">
                  <c:v>80</c:v>
                </c:pt>
                <c:pt idx="2">
                  <c:v>73</c:v>
                </c:pt>
                <c:pt idx="3">
                  <c:v>57</c:v>
                </c:pt>
                <c:pt idx="4">
                  <c:v>91</c:v>
                </c:pt>
                <c:pt idx="5">
                  <c:v>156</c:v>
                </c:pt>
                <c:pt idx="6">
                  <c:v>353</c:v>
                </c:pt>
                <c:pt idx="7">
                  <c:v>522</c:v>
                </c:pt>
                <c:pt idx="8">
                  <c:v>510</c:v>
                </c:pt>
                <c:pt idx="9">
                  <c:v>520</c:v>
                </c:pt>
                <c:pt idx="10">
                  <c:v>490</c:v>
                </c:pt>
                <c:pt idx="11">
                  <c:v>419</c:v>
                </c:pt>
                <c:pt idx="12">
                  <c:v>440</c:v>
                </c:pt>
                <c:pt idx="13">
                  <c:v>392</c:v>
                </c:pt>
                <c:pt idx="14">
                  <c:v>512</c:v>
                </c:pt>
                <c:pt idx="15">
                  <c:v>526</c:v>
                </c:pt>
                <c:pt idx="16">
                  <c:v>586</c:v>
                </c:pt>
                <c:pt idx="17">
                  <c:v>615</c:v>
                </c:pt>
                <c:pt idx="18">
                  <c:v>616</c:v>
                </c:pt>
                <c:pt idx="19">
                  <c:v>628</c:v>
                </c:pt>
                <c:pt idx="20">
                  <c:v>625</c:v>
                </c:pt>
                <c:pt idx="21">
                  <c:v>489</c:v>
                </c:pt>
                <c:pt idx="22">
                  <c:v>417</c:v>
                </c:pt>
                <c:pt idx="23">
                  <c:v>298</c:v>
                </c:pt>
              </c:numCache>
            </c:numRef>
          </c:val>
        </c:ser>
        <c:ser>
          <c:idx val="1"/>
          <c:order val="1"/>
          <c:tx>
            <c:strRef>
              <c:f>'E1_ Gráficos 03'!$D$3</c:f>
              <c:strCache>
                <c:ptCount val="1"/>
                <c:pt idx="0">
                  <c:v>Domingo</c:v>
                </c:pt>
              </c:strCache>
            </c:strRef>
          </c:tx>
          <c:marker>
            <c:symbol val="none"/>
          </c:marker>
          <c:cat>
            <c:strRef>
              <c:f>'E1_ Gráficos 03'!$B$6:$B$29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03'!$D$6:$D$29</c:f>
              <c:numCache>
                <c:formatCode>0</c:formatCode>
                <c:ptCount val="24"/>
                <c:pt idx="0">
                  <c:v>218</c:v>
                </c:pt>
                <c:pt idx="1">
                  <c:v>109</c:v>
                </c:pt>
                <c:pt idx="2">
                  <c:v>119</c:v>
                </c:pt>
                <c:pt idx="3">
                  <c:v>122</c:v>
                </c:pt>
                <c:pt idx="4">
                  <c:v>135</c:v>
                </c:pt>
                <c:pt idx="5">
                  <c:v>134</c:v>
                </c:pt>
                <c:pt idx="6">
                  <c:v>287</c:v>
                </c:pt>
                <c:pt idx="7">
                  <c:v>415</c:v>
                </c:pt>
                <c:pt idx="8">
                  <c:v>432</c:v>
                </c:pt>
                <c:pt idx="9">
                  <c:v>507</c:v>
                </c:pt>
                <c:pt idx="10">
                  <c:v>435</c:v>
                </c:pt>
                <c:pt idx="11">
                  <c:v>502</c:v>
                </c:pt>
                <c:pt idx="12">
                  <c:v>489</c:v>
                </c:pt>
                <c:pt idx="13">
                  <c:v>533</c:v>
                </c:pt>
                <c:pt idx="14">
                  <c:v>792</c:v>
                </c:pt>
                <c:pt idx="15">
                  <c:v>573</c:v>
                </c:pt>
                <c:pt idx="16">
                  <c:v>611</c:v>
                </c:pt>
                <c:pt idx="17">
                  <c:v>598</c:v>
                </c:pt>
                <c:pt idx="18">
                  <c:v>697</c:v>
                </c:pt>
                <c:pt idx="19">
                  <c:v>584</c:v>
                </c:pt>
                <c:pt idx="20">
                  <c:v>523</c:v>
                </c:pt>
                <c:pt idx="21">
                  <c:v>330</c:v>
                </c:pt>
                <c:pt idx="22">
                  <c:v>274</c:v>
                </c:pt>
                <c:pt idx="23">
                  <c:v>159</c:v>
                </c:pt>
              </c:numCache>
            </c:numRef>
          </c:val>
        </c:ser>
        <c:ser>
          <c:idx val="2"/>
          <c:order val="2"/>
          <c:tx>
            <c:strRef>
              <c:f>'E1_ Gráficos 03'!$E$3</c:f>
              <c:strCache>
                <c:ptCount val="1"/>
                <c:pt idx="0">
                  <c:v>Lunes</c:v>
                </c:pt>
              </c:strCache>
            </c:strRef>
          </c:tx>
          <c:marker>
            <c:symbol val="none"/>
          </c:marker>
          <c:cat>
            <c:strRef>
              <c:f>'E1_ Gráficos 03'!$B$6:$B$29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03'!$E$6:$E$29</c:f>
              <c:numCache>
                <c:formatCode>0</c:formatCode>
                <c:ptCount val="24"/>
                <c:pt idx="0">
                  <c:v>102</c:v>
                </c:pt>
                <c:pt idx="1">
                  <c:v>68</c:v>
                </c:pt>
                <c:pt idx="2">
                  <c:v>55</c:v>
                </c:pt>
                <c:pt idx="3">
                  <c:v>60</c:v>
                </c:pt>
                <c:pt idx="4">
                  <c:v>86</c:v>
                </c:pt>
                <c:pt idx="5">
                  <c:v>114</c:v>
                </c:pt>
                <c:pt idx="6">
                  <c:v>432</c:v>
                </c:pt>
                <c:pt idx="7">
                  <c:v>679</c:v>
                </c:pt>
                <c:pt idx="8">
                  <c:v>481</c:v>
                </c:pt>
                <c:pt idx="9">
                  <c:v>585</c:v>
                </c:pt>
                <c:pt idx="10">
                  <c:v>388</c:v>
                </c:pt>
                <c:pt idx="11">
                  <c:v>438</c:v>
                </c:pt>
                <c:pt idx="12">
                  <c:v>366</c:v>
                </c:pt>
                <c:pt idx="13">
                  <c:v>413</c:v>
                </c:pt>
                <c:pt idx="14">
                  <c:v>448</c:v>
                </c:pt>
                <c:pt idx="15">
                  <c:v>423</c:v>
                </c:pt>
                <c:pt idx="16">
                  <c:v>458</c:v>
                </c:pt>
                <c:pt idx="17">
                  <c:v>600</c:v>
                </c:pt>
                <c:pt idx="18">
                  <c:v>620</c:v>
                </c:pt>
                <c:pt idx="19">
                  <c:v>586</c:v>
                </c:pt>
                <c:pt idx="20">
                  <c:v>527</c:v>
                </c:pt>
                <c:pt idx="21">
                  <c:v>348</c:v>
                </c:pt>
                <c:pt idx="22">
                  <c:v>287</c:v>
                </c:pt>
                <c:pt idx="23">
                  <c:v>218</c:v>
                </c:pt>
              </c:numCache>
            </c:numRef>
          </c:val>
        </c:ser>
        <c:ser>
          <c:idx val="4"/>
          <c:order val="4"/>
          <c:tx>
            <c:strRef>
              <c:f>'E1_ Gráficos 03'!$G$3</c:f>
              <c:strCache>
                <c:ptCount val="1"/>
                <c:pt idx="0">
                  <c:v>Miercoles</c:v>
                </c:pt>
              </c:strCache>
            </c:strRef>
          </c:tx>
          <c:marker>
            <c:symbol val="none"/>
          </c:marker>
          <c:cat>
            <c:strRef>
              <c:f>'E1_ Gráficos 03'!$B$6:$B$29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03'!$G$6:$G$29</c:f>
              <c:numCache>
                <c:formatCode>0</c:formatCode>
                <c:ptCount val="24"/>
                <c:pt idx="0">
                  <c:v>129</c:v>
                </c:pt>
                <c:pt idx="1">
                  <c:v>79</c:v>
                </c:pt>
                <c:pt idx="2">
                  <c:v>51</c:v>
                </c:pt>
                <c:pt idx="3">
                  <c:v>39</c:v>
                </c:pt>
                <c:pt idx="4">
                  <c:v>76</c:v>
                </c:pt>
                <c:pt idx="5">
                  <c:v>148</c:v>
                </c:pt>
                <c:pt idx="6">
                  <c:v>450</c:v>
                </c:pt>
                <c:pt idx="7">
                  <c:v>613</c:v>
                </c:pt>
                <c:pt idx="8">
                  <c:v>521</c:v>
                </c:pt>
                <c:pt idx="9">
                  <c:v>418</c:v>
                </c:pt>
                <c:pt idx="10">
                  <c:v>425</c:v>
                </c:pt>
                <c:pt idx="11">
                  <c:v>342</c:v>
                </c:pt>
                <c:pt idx="12">
                  <c:v>345</c:v>
                </c:pt>
                <c:pt idx="13">
                  <c:v>374</c:v>
                </c:pt>
                <c:pt idx="14">
                  <c:v>397</c:v>
                </c:pt>
                <c:pt idx="15">
                  <c:v>396</c:v>
                </c:pt>
                <c:pt idx="16">
                  <c:v>446</c:v>
                </c:pt>
                <c:pt idx="17">
                  <c:v>482</c:v>
                </c:pt>
                <c:pt idx="18">
                  <c:v>543</c:v>
                </c:pt>
                <c:pt idx="19">
                  <c:v>527</c:v>
                </c:pt>
                <c:pt idx="20">
                  <c:v>505</c:v>
                </c:pt>
                <c:pt idx="21">
                  <c:v>439</c:v>
                </c:pt>
                <c:pt idx="22">
                  <c:v>306</c:v>
                </c:pt>
                <c:pt idx="23">
                  <c:v>239</c:v>
                </c:pt>
              </c:numCache>
            </c:numRef>
          </c:val>
        </c:ser>
        <c:ser>
          <c:idx val="5"/>
          <c:order val="5"/>
          <c:tx>
            <c:strRef>
              <c:f>'E1_ Gráficos 03'!$H$3</c:f>
              <c:strCache>
                <c:ptCount val="1"/>
                <c:pt idx="0">
                  <c:v>Jueves</c:v>
                </c:pt>
              </c:strCache>
            </c:strRef>
          </c:tx>
          <c:marker>
            <c:symbol val="none"/>
          </c:marker>
          <c:cat>
            <c:strRef>
              <c:f>'E1_ Gráficos 03'!$B$6:$B$29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03'!$H$6:$H$29</c:f>
              <c:numCache>
                <c:formatCode>0</c:formatCode>
                <c:ptCount val="24"/>
                <c:pt idx="0">
                  <c:v>140</c:v>
                </c:pt>
                <c:pt idx="1">
                  <c:v>59</c:v>
                </c:pt>
                <c:pt idx="2">
                  <c:v>66</c:v>
                </c:pt>
                <c:pt idx="3">
                  <c:v>54</c:v>
                </c:pt>
                <c:pt idx="4">
                  <c:v>91</c:v>
                </c:pt>
                <c:pt idx="5">
                  <c:v>164</c:v>
                </c:pt>
                <c:pt idx="6">
                  <c:v>425</c:v>
                </c:pt>
                <c:pt idx="7">
                  <c:v>618</c:v>
                </c:pt>
                <c:pt idx="8">
                  <c:v>497</c:v>
                </c:pt>
                <c:pt idx="9">
                  <c:v>485</c:v>
                </c:pt>
                <c:pt idx="10">
                  <c:v>381</c:v>
                </c:pt>
                <c:pt idx="11">
                  <c:v>403</c:v>
                </c:pt>
                <c:pt idx="12">
                  <c:v>378</c:v>
                </c:pt>
                <c:pt idx="13">
                  <c:v>354</c:v>
                </c:pt>
                <c:pt idx="14">
                  <c:v>414</c:v>
                </c:pt>
                <c:pt idx="15">
                  <c:v>398</c:v>
                </c:pt>
                <c:pt idx="16">
                  <c:v>410</c:v>
                </c:pt>
                <c:pt idx="17">
                  <c:v>452</c:v>
                </c:pt>
                <c:pt idx="18">
                  <c:v>544</c:v>
                </c:pt>
                <c:pt idx="19">
                  <c:v>563</c:v>
                </c:pt>
                <c:pt idx="20">
                  <c:v>520</c:v>
                </c:pt>
                <c:pt idx="21">
                  <c:v>505</c:v>
                </c:pt>
                <c:pt idx="22">
                  <c:v>319</c:v>
                </c:pt>
                <c:pt idx="23">
                  <c:v>300</c:v>
                </c:pt>
              </c:numCache>
            </c:numRef>
          </c:val>
        </c:ser>
        <c:ser>
          <c:idx val="3"/>
          <c:order val="3"/>
          <c:tx>
            <c:strRef>
              <c:f>'E1_ Gráficos 03'!$F$3</c:f>
              <c:strCache>
                <c:ptCount val="1"/>
                <c:pt idx="0">
                  <c:v>Martes</c:v>
                </c:pt>
              </c:strCache>
            </c:strRef>
          </c:tx>
          <c:marker>
            <c:symbol val="none"/>
          </c:marker>
          <c:cat>
            <c:strRef>
              <c:f>'E1_ Gráficos 03'!$B$6:$B$29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03'!$F$6:$F$29</c:f>
              <c:numCache>
                <c:formatCode>0</c:formatCode>
                <c:ptCount val="24"/>
                <c:pt idx="0">
                  <c:v>113</c:v>
                </c:pt>
                <c:pt idx="1">
                  <c:v>73</c:v>
                </c:pt>
                <c:pt idx="2">
                  <c:v>50</c:v>
                </c:pt>
                <c:pt idx="3">
                  <c:v>40</c:v>
                </c:pt>
                <c:pt idx="4">
                  <c:v>87</c:v>
                </c:pt>
                <c:pt idx="5">
                  <c:v>139</c:v>
                </c:pt>
                <c:pt idx="6">
                  <c:v>473</c:v>
                </c:pt>
                <c:pt idx="7">
                  <c:v>748</c:v>
                </c:pt>
                <c:pt idx="8">
                  <c:v>592</c:v>
                </c:pt>
                <c:pt idx="9">
                  <c:v>444</c:v>
                </c:pt>
                <c:pt idx="10">
                  <c:v>407</c:v>
                </c:pt>
                <c:pt idx="11">
                  <c:v>397</c:v>
                </c:pt>
                <c:pt idx="12">
                  <c:v>479</c:v>
                </c:pt>
                <c:pt idx="13">
                  <c:v>375</c:v>
                </c:pt>
                <c:pt idx="14">
                  <c:v>351</c:v>
                </c:pt>
                <c:pt idx="15">
                  <c:v>428</c:v>
                </c:pt>
                <c:pt idx="16">
                  <c:v>424</c:v>
                </c:pt>
                <c:pt idx="17">
                  <c:v>438</c:v>
                </c:pt>
                <c:pt idx="18">
                  <c:v>533</c:v>
                </c:pt>
                <c:pt idx="19">
                  <c:v>545</c:v>
                </c:pt>
                <c:pt idx="20">
                  <c:v>463</c:v>
                </c:pt>
                <c:pt idx="21">
                  <c:v>427</c:v>
                </c:pt>
                <c:pt idx="22">
                  <c:v>311</c:v>
                </c:pt>
                <c:pt idx="23">
                  <c:v>191</c:v>
                </c:pt>
              </c:numCache>
            </c:numRef>
          </c:val>
        </c:ser>
        <c:ser>
          <c:idx val="6"/>
          <c:order val="6"/>
          <c:tx>
            <c:strRef>
              <c:f>'E1_ Gráficos 03'!$I$3</c:f>
              <c:strCache>
                <c:ptCount val="1"/>
                <c:pt idx="0">
                  <c:v>Viernes</c:v>
                </c:pt>
              </c:strCache>
            </c:strRef>
          </c:tx>
          <c:marker>
            <c:symbol val="none"/>
          </c:marker>
          <c:cat>
            <c:strRef>
              <c:f>'E1_ Gráficos 03'!$B$6:$B$29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03'!$I$6:$I$29</c:f>
              <c:numCache>
                <c:formatCode>0</c:formatCode>
                <c:ptCount val="24"/>
                <c:pt idx="0">
                  <c:v>140</c:v>
                </c:pt>
                <c:pt idx="1">
                  <c:v>81</c:v>
                </c:pt>
                <c:pt idx="2">
                  <c:v>49</c:v>
                </c:pt>
                <c:pt idx="3">
                  <c:v>44</c:v>
                </c:pt>
                <c:pt idx="4">
                  <c:v>96</c:v>
                </c:pt>
                <c:pt idx="5">
                  <c:v>161</c:v>
                </c:pt>
                <c:pt idx="6">
                  <c:v>377</c:v>
                </c:pt>
                <c:pt idx="7">
                  <c:v>643</c:v>
                </c:pt>
                <c:pt idx="8">
                  <c:v>414</c:v>
                </c:pt>
                <c:pt idx="9">
                  <c:v>476</c:v>
                </c:pt>
                <c:pt idx="10">
                  <c:v>416</c:v>
                </c:pt>
                <c:pt idx="11">
                  <c:v>400</c:v>
                </c:pt>
                <c:pt idx="12">
                  <c:v>350</c:v>
                </c:pt>
                <c:pt idx="13">
                  <c:v>417</c:v>
                </c:pt>
                <c:pt idx="14">
                  <c:v>405</c:v>
                </c:pt>
                <c:pt idx="15">
                  <c:v>476</c:v>
                </c:pt>
                <c:pt idx="16">
                  <c:v>479</c:v>
                </c:pt>
                <c:pt idx="17">
                  <c:v>535</c:v>
                </c:pt>
                <c:pt idx="18">
                  <c:v>565</c:v>
                </c:pt>
                <c:pt idx="19">
                  <c:v>554</c:v>
                </c:pt>
                <c:pt idx="20">
                  <c:v>497</c:v>
                </c:pt>
                <c:pt idx="21">
                  <c:v>326</c:v>
                </c:pt>
                <c:pt idx="22">
                  <c:v>329</c:v>
                </c:pt>
                <c:pt idx="23">
                  <c:v>176</c:v>
                </c:pt>
              </c:numCache>
            </c:numRef>
          </c:val>
        </c:ser>
        <c:marker val="1"/>
        <c:axId val="94026752"/>
        <c:axId val="94069888"/>
      </c:lineChart>
      <c:catAx>
        <c:axId val="94026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 sz="1200">
                    <a:latin typeface="Arial" pitchFamily="34" charset="0"/>
                    <a:cs typeface="Arial" pitchFamily="34" charset="0"/>
                  </a:rPr>
                  <a:t>Tiempo</a:t>
                </a:r>
                <a:r>
                  <a:rPr lang="en-US" sz="1200" baseline="0">
                    <a:latin typeface="Arial" pitchFamily="34" charset="0"/>
                    <a:cs typeface="Arial" pitchFamily="34" charset="0"/>
                  </a:rPr>
                  <a:t> (Horas)</a:t>
                </a:r>
                <a:endParaRPr lang="en-US" sz="120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50484684814187364"/>
              <c:y val="0.87307595909619984"/>
            </c:manualLayout>
          </c:layout>
        </c:title>
        <c:tickLblPos val="nextTo"/>
        <c:txPr>
          <a:bodyPr rot="-5400000" vert="horz"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4069888"/>
        <c:crosses val="autoZero"/>
        <c:auto val="1"/>
        <c:lblAlgn val="ctr"/>
        <c:lblOffset val="100"/>
      </c:catAx>
      <c:valAx>
        <c:axId val="94069888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200">
                    <a:latin typeface="Arial" pitchFamily="34" charset="0"/>
                    <a:cs typeface="Arial" pitchFamily="34" charset="0"/>
                  </a:defRPr>
                </a:pPr>
                <a:r>
                  <a:rPr lang="pt-BR" sz="1200">
                    <a:latin typeface="Arial" pitchFamily="34" charset="0"/>
                    <a:cs typeface="Arial" pitchFamily="34" charset="0"/>
                  </a:rPr>
                  <a:t>Volumen (Vehiculos)</a:t>
                </a:r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402675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</c:chart>
  <c:spPr>
    <a:ln>
      <a:noFill/>
    </a:ln>
  </c:spPr>
  <c:printSettings>
    <c:headerFooter/>
    <c:pageMargins b="0.78740157499999996" l="0.511811024" r="0.511811024" t="0.78740157499999996" header="0.31496062000000635" footer="0.3149606200000063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584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03'!$C$35</c:f>
              <c:strCache>
                <c:ptCount val="1"/>
                <c:pt idx="0">
                  <c:v>Sábado</c:v>
                </c:pt>
              </c:strCache>
            </c:strRef>
          </c:tx>
          <c:marker>
            <c:symbol val="none"/>
          </c:marker>
          <c:cat>
            <c:strRef>
              <c:f>'E1_ Gráficos 03'!$B$38:$B$61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03'!$C$38:$C$61</c:f>
              <c:numCache>
                <c:formatCode>0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10</c:v>
                </c:pt>
                <c:pt idx="5">
                  <c:v>18</c:v>
                </c:pt>
                <c:pt idx="6">
                  <c:v>31</c:v>
                </c:pt>
                <c:pt idx="7">
                  <c:v>32</c:v>
                </c:pt>
                <c:pt idx="8">
                  <c:v>53</c:v>
                </c:pt>
                <c:pt idx="9">
                  <c:v>43</c:v>
                </c:pt>
                <c:pt idx="10">
                  <c:v>38</c:v>
                </c:pt>
                <c:pt idx="11">
                  <c:v>39</c:v>
                </c:pt>
                <c:pt idx="12">
                  <c:v>34</c:v>
                </c:pt>
                <c:pt idx="13">
                  <c:v>26</c:v>
                </c:pt>
                <c:pt idx="14">
                  <c:v>34</c:v>
                </c:pt>
                <c:pt idx="15">
                  <c:v>35</c:v>
                </c:pt>
                <c:pt idx="16">
                  <c:v>30</c:v>
                </c:pt>
                <c:pt idx="17">
                  <c:v>29</c:v>
                </c:pt>
                <c:pt idx="18">
                  <c:v>21</c:v>
                </c:pt>
                <c:pt idx="19">
                  <c:v>14</c:v>
                </c:pt>
                <c:pt idx="20">
                  <c:v>21</c:v>
                </c:pt>
                <c:pt idx="21">
                  <c:v>8</c:v>
                </c:pt>
                <c:pt idx="22">
                  <c:v>12</c:v>
                </c:pt>
                <c:pt idx="23">
                  <c:v>7</c:v>
                </c:pt>
              </c:numCache>
            </c:numRef>
          </c:val>
        </c:ser>
        <c:ser>
          <c:idx val="1"/>
          <c:order val="1"/>
          <c:tx>
            <c:strRef>
              <c:f>'E1_ Gráficos 03'!$D$35</c:f>
              <c:strCache>
                <c:ptCount val="1"/>
                <c:pt idx="0">
                  <c:v>Domingo</c:v>
                </c:pt>
              </c:strCache>
            </c:strRef>
          </c:tx>
          <c:marker>
            <c:symbol val="none"/>
          </c:marker>
          <c:cat>
            <c:strRef>
              <c:f>'E1_ Gráficos 03'!$B$38:$B$61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03'!$D$38:$D$61</c:f>
              <c:numCache>
                <c:formatCode>0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12</c:v>
                </c:pt>
                <c:pt idx="7">
                  <c:v>11</c:v>
                </c:pt>
                <c:pt idx="8">
                  <c:v>19</c:v>
                </c:pt>
                <c:pt idx="9">
                  <c:v>18</c:v>
                </c:pt>
                <c:pt idx="10">
                  <c:v>7</c:v>
                </c:pt>
                <c:pt idx="11">
                  <c:v>14</c:v>
                </c:pt>
                <c:pt idx="12">
                  <c:v>20</c:v>
                </c:pt>
                <c:pt idx="13">
                  <c:v>7</c:v>
                </c:pt>
                <c:pt idx="14">
                  <c:v>16</c:v>
                </c:pt>
                <c:pt idx="15">
                  <c:v>19</c:v>
                </c:pt>
                <c:pt idx="16">
                  <c:v>12</c:v>
                </c:pt>
                <c:pt idx="17">
                  <c:v>15</c:v>
                </c:pt>
                <c:pt idx="18">
                  <c:v>14</c:v>
                </c:pt>
                <c:pt idx="19">
                  <c:v>9</c:v>
                </c:pt>
                <c:pt idx="20">
                  <c:v>3</c:v>
                </c:pt>
                <c:pt idx="21">
                  <c:v>11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</c:ser>
        <c:ser>
          <c:idx val="2"/>
          <c:order val="2"/>
          <c:tx>
            <c:strRef>
              <c:f>'E1_ Gráficos 03'!$E$35</c:f>
              <c:strCache>
                <c:ptCount val="1"/>
                <c:pt idx="0">
                  <c:v>Lunes</c:v>
                </c:pt>
              </c:strCache>
            </c:strRef>
          </c:tx>
          <c:marker>
            <c:symbol val="none"/>
          </c:marker>
          <c:cat>
            <c:strRef>
              <c:f>'E1_ Gráficos 03'!$B$38:$B$61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03'!$E$38:$E$61</c:f>
              <c:numCache>
                <c:formatCode>0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26</c:v>
                </c:pt>
                <c:pt idx="7">
                  <c:v>55</c:v>
                </c:pt>
                <c:pt idx="8">
                  <c:v>58</c:v>
                </c:pt>
                <c:pt idx="9">
                  <c:v>45</c:v>
                </c:pt>
                <c:pt idx="10">
                  <c:v>56</c:v>
                </c:pt>
                <c:pt idx="11">
                  <c:v>60</c:v>
                </c:pt>
                <c:pt idx="12">
                  <c:v>49</c:v>
                </c:pt>
                <c:pt idx="13">
                  <c:v>48</c:v>
                </c:pt>
                <c:pt idx="14">
                  <c:v>57</c:v>
                </c:pt>
                <c:pt idx="15">
                  <c:v>42</c:v>
                </c:pt>
                <c:pt idx="16">
                  <c:v>50</c:v>
                </c:pt>
                <c:pt idx="17">
                  <c:v>39</c:v>
                </c:pt>
                <c:pt idx="18">
                  <c:v>42</c:v>
                </c:pt>
                <c:pt idx="19">
                  <c:v>23</c:v>
                </c:pt>
                <c:pt idx="20">
                  <c:v>14</c:v>
                </c:pt>
                <c:pt idx="21">
                  <c:v>16</c:v>
                </c:pt>
                <c:pt idx="22">
                  <c:v>24</c:v>
                </c:pt>
                <c:pt idx="23">
                  <c:v>15</c:v>
                </c:pt>
              </c:numCache>
            </c:numRef>
          </c:val>
        </c:ser>
        <c:ser>
          <c:idx val="4"/>
          <c:order val="4"/>
          <c:tx>
            <c:strRef>
              <c:f>'E1_ Gráficos 03'!$G$35</c:f>
              <c:strCache>
                <c:ptCount val="1"/>
                <c:pt idx="0">
                  <c:v>Miercoles</c:v>
                </c:pt>
              </c:strCache>
            </c:strRef>
          </c:tx>
          <c:marker>
            <c:symbol val="none"/>
          </c:marker>
          <c:cat>
            <c:strRef>
              <c:f>'E1_ Gráficos 03'!$B$38:$B$61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03'!$G$38:$G$61</c:f>
              <c:numCache>
                <c:formatCode>0</c:formatCode>
                <c:ptCount val="2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11</c:v>
                </c:pt>
                <c:pt idx="5">
                  <c:v>13</c:v>
                </c:pt>
                <c:pt idx="6">
                  <c:v>36</c:v>
                </c:pt>
                <c:pt idx="7">
                  <c:v>52</c:v>
                </c:pt>
                <c:pt idx="8">
                  <c:v>61</c:v>
                </c:pt>
                <c:pt idx="9">
                  <c:v>60</c:v>
                </c:pt>
                <c:pt idx="10">
                  <c:v>62</c:v>
                </c:pt>
                <c:pt idx="11">
                  <c:v>60</c:v>
                </c:pt>
                <c:pt idx="12">
                  <c:v>79</c:v>
                </c:pt>
                <c:pt idx="13">
                  <c:v>67</c:v>
                </c:pt>
                <c:pt idx="14">
                  <c:v>68</c:v>
                </c:pt>
                <c:pt idx="15">
                  <c:v>74</c:v>
                </c:pt>
                <c:pt idx="16">
                  <c:v>61</c:v>
                </c:pt>
                <c:pt idx="17">
                  <c:v>70</c:v>
                </c:pt>
                <c:pt idx="18">
                  <c:v>54</c:v>
                </c:pt>
                <c:pt idx="19">
                  <c:v>29</c:v>
                </c:pt>
                <c:pt idx="20">
                  <c:v>31</c:v>
                </c:pt>
                <c:pt idx="21">
                  <c:v>16</c:v>
                </c:pt>
                <c:pt idx="22">
                  <c:v>9</c:v>
                </c:pt>
                <c:pt idx="23">
                  <c:v>10</c:v>
                </c:pt>
              </c:numCache>
            </c:numRef>
          </c:val>
        </c:ser>
        <c:ser>
          <c:idx val="5"/>
          <c:order val="5"/>
          <c:tx>
            <c:strRef>
              <c:f>'E1_ Gráficos 03'!$H$35</c:f>
              <c:strCache>
                <c:ptCount val="1"/>
                <c:pt idx="0">
                  <c:v>Jueves</c:v>
                </c:pt>
              </c:strCache>
            </c:strRef>
          </c:tx>
          <c:marker>
            <c:symbol val="none"/>
          </c:marker>
          <c:cat>
            <c:strRef>
              <c:f>'E1_ Gráficos 03'!$B$38:$B$61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03'!$H$38:$H$61</c:f>
              <c:numCache>
                <c:formatCode>0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11</c:v>
                </c:pt>
                <c:pt idx="5">
                  <c:v>14</c:v>
                </c:pt>
                <c:pt idx="6">
                  <c:v>25</c:v>
                </c:pt>
                <c:pt idx="7">
                  <c:v>65</c:v>
                </c:pt>
                <c:pt idx="8">
                  <c:v>60</c:v>
                </c:pt>
                <c:pt idx="9">
                  <c:v>60</c:v>
                </c:pt>
                <c:pt idx="10">
                  <c:v>57</c:v>
                </c:pt>
                <c:pt idx="11">
                  <c:v>72</c:v>
                </c:pt>
                <c:pt idx="12">
                  <c:v>71</c:v>
                </c:pt>
                <c:pt idx="13">
                  <c:v>78</c:v>
                </c:pt>
                <c:pt idx="14">
                  <c:v>72</c:v>
                </c:pt>
                <c:pt idx="15">
                  <c:v>77</c:v>
                </c:pt>
                <c:pt idx="16">
                  <c:v>76</c:v>
                </c:pt>
                <c:pt idx="17">
                  <c:v>59</c:v>
                </c:pt>
                <c:pt idx="18">
                  <c:v>60</c:v>
                </c:pt>
                <c:pt idx="19">
                  <c:v>44</c:v>
                </c:pt>
                <c:pt idx="20">
                  <c:v>32</c:v>
                </c:pt>
                <c:pt idx="21">
                  <c:v>10</c:v>
                </c:pt>
                <c:pt idx="22">
                  <c:v>13</c:v>
                </c:pt>
                <c:pt idx="23">
                  <c:v>15</c:v>
                </c:pt>
              </c:numCache>
            </c:numRef>
          </c:val>
        </c:ser>
        <c:ser>
          <c:idx val="3"/>
          <c:order val="3"/>
          <c:tx>
            <c:strRef>
              <c:f>'E1_ Gráficos 03'!$F$35</c:f>
              <c:strCache>
                <c:ptCount val="1"/>
                <c:pt idx="0">
                  <c:v>Martes</c:v>
                </c:pt>
              </c:strCache>
            </c:strRef>
          </c:tx>
          <c:marker>
            <c:symbol val="none"/>
          </c:marker>
          <c:cat>
            <c:strRef>
              <c:f>'E1_ Gráficos 03'!$B$38:$B$61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03'!$F$38:$F$61</c:f>
              <c:numCache>
                <c:formatCode>0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6</c:v>
                </c:pt>
                <c:pt idx="3">
                  <c:v>9</c:v>
                </c:pt>
                <c:pt idx="4">
                  <c:v>13</c:v>
                </c:pt>
                <c:pt idx="5">
                  <c:v>10</c:v>
                </c:pt>
                <c:pt idx="6">
                  <c:v>21</c:v>
                </c:pt>
                <c:pt idx="7">
                  <c:v>64</c:v>
                </c:pt>
                <c:pt idx="8">
                  <c:v>62</c:v>
                </c:pt>
                <c:pt idx="9">
                  <c:v>80</c:v>
                </c:pt>
                <c:pt idx="10">
                  <c:v>71</c:v>
                </c:pt>
                <c:pt idx="11">
                  <c:v>63</c:v>
                </c:pt>
                <c:pt idx="12">
                  <c:v>72</c:v>
                </c:pt>
                <c:pt idx="13">
                  <c:v>67</c:v>
                </c:pt>
                <c:pt idx="14">
                  <c:v>72</c:v>
                </c:pt>
                <c:pt idx="15">
                  <c:v>57</c:v>
                </c:pt>
                <c:pt idx="16">
                  <c:v>69</c:v>
                </c:pt>
                <c:pt idx="17">
                  <c:v>51</c:v>
                </c:pt>
                <c:pt idx="18">
                  <c:v>52</c:v>
                </c:pt>
                <c:pt idx="19">
                  <c:v>37</c:v>
                </c:pt>
                <c:pt idx="20">
                  <c:v>19</c:v>
                </c:pt>
                <c:pt idx="21">
                  <c:v>19</c:v>
                </c:pt>
                <c:pt idx="22">
                  <c:v>21</c:v>
                </c:pt>
                <c:pt idx="23">
                  <c:v>9</c:v>
                </c:pt>
              </c:numCache>
            </c:numRef>
          </c:val>
        </c:ser>
        <c:ser>
          <c:idx val="6"/>
          <c:order val="6"/>
          <c:tx>
            <c:strRef>
              <c:f>'E1_ Gráficos 03'!$I$35</c:f>
              <c:strCache>
                <c:ptCount val="1"/>
                <c:pt idx="0">
                  <c:v>Viernes</c:v>
                </c:pt>
              </c:strCache>
            </c:strRef>
          </c:tx>
          <c:marker>
            <c:symbol val="none"/>
          </c:marker>
          <c:cat>
            <c:strRef>
              <c:f>'E1_ Gráficos 03'!$B$38:$B$61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03'!$I$38:$I$61</c:f>
              <c:numCache>
                <c:formatCode>0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10</c:v>
                </c:pt>
                <c:pt idx="6">
                  <c:v>27</c:v>
                </c:pt>
                <c:pt idx="7">
                  <c:v>58</c:v>
                </c:pt>
                <c:pt idx="8">
                  <c:v>39</c:v>
                </c:pt>
                <c:pt idx="9">
                  <c:v>58</c:v>
                </c:pt>
                <c:pt idx="10">
                  <c:v>51</c:v>
                </c:pt>
                <c:pt idx="11">
                  <c:v>63</c:v>
                </c:pt>
                <c:pt idx="12">
                  <c:v>53</c:v>
                </c:pt>
                <c:pt idx="13">
                  <c:v>73</c:v>
                </c:pt>
                <c:pt idx="14">
                  <c:v>69</c:v>
                </c:pt>
                <c:pt idx="15">
                  <c:v>75</c:v>
                </c:pt>
                <c:pt idx="16">
                  <c:v>73</c:v>
                </c:pt>
                <c:pt idx="17">
                  <c:v>67</c:v>
                </c:pt>
                <c:pt idx="18">
                  <c:v>46</c:v>
                </c:pt>
                <c:pt idx="19">
                  <c:v>45</c:v>
                </c:pt>
                <c:pt idx="20">
                  <c:v>28</c:v>
                </c:pt>
                <c:pt idx="21">
                  <c:v>27</c:v>
                </c:pt>
                <c:pt idx="22">
                  <c:v>18</c:v>
                </c:pt>
                <c:pt idx="23">
                  <c:v>7</c:v>
                </c:pt>
              </c:numCache>
            </c:numRef>
          </c:val>
        </c:ser>
        <c:marker val="1"/>
        <c:axId val="94197248"/>
        <c:axId val="94199168"/>
      </c:lineChart>
      <c:catAx>
        <c:axId val="94197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>
                    <a:latin typeface="Arial" pitchFamily="34" charset="0"/>
                    <a:cs typeface="Arial" pitchFamily="34" charset="0"/>
                  </a:defRPr>
                </a:pPr>
                <a:r>
                  <a:rPr lang="en-US" sz="1200">
                    <a:latin typeface="Arial" pitchFamily="34" charset="0"/>
                    <a:cs typeface="Arial" pitchFamily="34" charset="0"/>
                  </a:rPr>
                  <a:t>Tiempo</a:t>
                </a:r>
                <a:r>
                  <a:rPr lang="en-US" sz="1200" baseline="0">
                    <a:latin typeface="Arial" pitchFamily="34" charset="0"/>
                    <a:cs typeface="Arial" pitchFamily="34" charset="0"/>
                  </a:rPr>
                  <a:t> (Horas)</a:t>
                </a:r>
                <a:endParaRPr lang="en-US" sz="120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50484684189368612"/>
              <c:y val="0.87474837903123281"/>
            </c:manualLayout>
          </c:layout>
        </c:title>
        <c:tickLblPos val="nextTo"/>
        <c:txPr>
          <a:bodyPr rot="-5400000" vert="horz"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4199168"/>
        <c:crosses val="autoZero"/>
        <c:auto val="1"/>
        <c:lblAlgn val="ctr"/>
        <c:lblOffset val="100"/>
      </c:catAx>
      <c:valAx>
        <c:axId val="94199168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200">
                    <a:latin typeface="Arial" pitchFamily="34" charset="0"/>
                    <a:cs typeface="Arial" pitchFamily="34" charset="0"/>
                  </a:defRPr>
                </a:pPr>
                <a:r>
                  <a:rPr lang="pt-BR" sz="1200" b="1" i="0" baseline="0"/>
                  <a:t>Volumen (Vehiculos)</a:t>
                </a:r>
                <a:endParaRPr lang="pt-BR" sz="1200"/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419724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</c:chart>
  <c:spPr>
    <a:ln>
      <a:noFill/>
    </a:ln>
  </c:spPr>
  <c:printSettings>
    <c:headerFooter/>
    <c:pageMargins b="0.78740157499999996" l="0.511811024" r="0.511811024" t="0.78740157499999996" header="0.31496062000000646" footer="0.3149606200000064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584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03'!$C$67</c:f>
              <c:strCache>
                <c:ptCount val="1"/>
                <c:pt idx="0">
                  <c:v>Sábado</c:v>
                </c:pt>
              </c:strCache>
            </c:strRef>
          </c:tx>
          <c:marker>
            <c:symbol val="none"/>
          </c:marker>
          <c:cat>
            <c:strRef>
              <c:f>'E1_ Gráficos 03'!$B$70:$B$93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03'!$C$70:$C$93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6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'E1_ Gráficos 03'!$D$67</c:f>
              <c:strCache>
                <c:ptCount val="1"/>
                <c:pt idx="0">
                  <c:v>Domingo</c:v>
                </c:pt>
              </c:strCache>
            </c:strRef>
          </c:tx>
          <c:marker>
            <c:symbol val="none"/>
          </c:marker>
          <c:cat>
            <c:strRef>
              <c:f>'E1_ Gráficos 03'!$B$70:$B$93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03'!$D$70:$D$93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'E1_ Gráficos 03'!$E$67</c:f>
              <c:strCache>
                <c:ptCount val="1"/>
                <c:pt idx="0">
                  <c:v>Lunes</c:v>
                </c:pt>
              </c:strCache>
            </c:strRef>
          </c:tx>
          <c:marker>
            <c:symbol val="none"/>
          </c:marker>
          <c:cat>
            <c:strRef>
              <c:f>'E1_ Gráficos 03'!$B$70:$B$93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03'!$E$70:$E$93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5</c:v>
                </c:pt>
                <c:pt idx="11">
                  <c:v>7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4"/>
          <c:tx>
            <c:strRef>
              <c:f>'E1_ Gráficos 03'!$G$67</c:f>
              <c:strCache>
                <c:ptCount val="1"/>
                <c:pt idx="0">
                  <c:v>Miercoles</c:v>
                </c:pt>
              </c:strCache>
            </c:strRef>
          </c:tx>
          <c:marker>
            <c:symbol val="none"/>
          </c:marker>
          <c:cat>
            <c:strRef>
              <c:f>'E1_ Gráficos 03'!$B$70:$B$93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03'!$G$70:$G$93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14</c:v>
                </c:pt>
                <c:pt idx="10">
                  <c:v>10</c:v>
                </c:pt>
                <c:pt idx="11">
                  <c:v>18</c:v>
                </c:pt>
                <c:pt idx="12">
                  <c:v>25</c:v>
                </c:pt>
                <c:pt idx="13">
                  <c:v>27</c:v>
                </c:pt>
                <c:pt idx="14">
                  <c:v>24</c:v>
                </c:pt>
                <c:pt idx="15">
                  <c:v>24</c:v>
                </c:pt>
                <c:pt idx="16">
                  <c:v>26</c:v>
                </c:pt>
                <c:pt idx="17">
                  <c:v>24</c:v>
                </c:pt>
                <c:pt idx="18">
                  <c:v>22</c:v>
                </c:pt>
                <c:pt idx="19">
                  <c:v>16</c:v>
                </c:pt>
                <c:pt idx="20">
                  <c:v>20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'E1_ Gráficos 03'!$H$67</c:f>
              <c:strCache>
                <c:ptCount val="1"/>
                <c:pt idx="0">
                  <c:v>Jueves</c:v>
                </c:pt>
              </c:strCache>
            </c:strRef>
          </c:tx>
          <c:marker>
            <c:symbol val="none"/>
          </c:marker>
          <c:cat>
            <c:strRef>
              <c:f>'E1_ Gráficos 03'!$B$70:$B$93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03'!$H$70:$H$93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12</c:v>
                </c:pt>
                <c:pt idx="10">
                  <c:v>21</c:v>
                </c:pt>
                <c:pt idx="11">
                  <c:v>15</c:v>
                </c:pt>
                <c:pt idx="12">
                  <c:v>30</c:v>
                </c:pt>
                <c:pt idx="13">
                  <c:v>25</c:v>
                </c:pt>
                <c:pt idx="14">
                  <c:v>16</c:v>
                </c:pt>
                <c:pt idx="15">
                  <c:v>20</c:v>
                </c:pt>
                <c:pt idx="16">
                  <c:v>31</c:v>
                </c:pt>
                <c:pt idx="17">
                  <c:v>35</c:v>
                </c:pt>
                <c:pt idx="18">
                  <c:v>41</c:v>
                </c:pt>
                <c:pt idx="19">
                  <c:v>26</c:v>
                </c:pt>
                <c:pt idx="20">
                  <c:v>16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3"/>
          <c:order val="3"/>
          <c:tx>
            <c:strRef>
              <c:f>'E1_ Gráficos 03'!$F$67</c:f>
              <c:strCache>
                <c:ptCount val="1"/>
                <c:pt idx="0">
                  <c:v>Martes</c:v>
                </c:pt>
              </c:strCache>
            </c:strRef>
          </c:tx>
          <c:marker>
            <c:symbol val="none"/>
          </c:marker>
          <c:cat>
            <c:strRef>
              <c:f>'E1_ Gráficos 03'!$B$70:$B$93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03'!$F$70:$F$93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6"/>
          <c:order val="6"/>
          <c:tx>
            <c:strRef>
              <c:f>'E1_ Gráficos 03'!$I$67</c:f>
              <c:strCache>
                <c:ptCount val="1"/>
                <c:pt idx="0">
                  <c:v>Viernes</c:v>
                </c:pt>
              </c:strCache>
            </c:strRef>
          </c:tx>
          <c:marker>
            <c:symbol val="none"/>
          </c:marker>
          <c:cat>
            <c:strRef>
              <c:f>'E1_ Gráficos 03'!$B$70:$B$93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03'!$I$70:$I$93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15</c:v>
                </c:pt>
                <c:pt idx="10">
                  <c:v>16</c:v>
                </c:pt>
                <c:pt idx="11">
                  <c:v>12</c:v>
                </c:pt>
                <c:pt idx="12">
                  <c:v>8</c:v>
                </c:pt>
                <c:pt idx="13">
                  <c:v>25</c:v>
                </c:pt>
                <c:pt idx="14">
                  <c:v>21</c:v>
                </c:pt>
                <c:pt idx="15">
                  <c:v>13</c:v>
                </c:pt>
                <c:pt idx="16">
                  <c:v>21</c:v>
                </c:pt>
                <c:pt idx="17">
                  <c:v>26</c:v>
                </c:pt>
                <c:pt idx="18">
                  <c:v>25</c:v>
                </c:pt>
                <c:pt idx="19">
                  <c:v>31</c:v>
                </c:pt>
                <c:pt idx="20">
                  <c:v>33</c:v>
                </c:pt>
                <c:pt idx="21">
                  <c:v>7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marker val="1"/>
        <c:axId val="94842880"/>
        <c:axId val="94844800"/>
      </c:lineChart>
      <c:catAx>
        <c:axId val="94842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 sz="1200">
                    <a:latin typeface="Arial" pitchFamily="34" charset="0"/>
                    <a:cs typeface="Arial" pitchFamily="34" charset="0"/>
                  </a:rPr>
                  <a:t>Tiempo</a:t>
                </a:r>
                <a:r>
                  <a:rPr lang="en-US" sz="1200" baseline="0">
                    <a:latin typeface="Arial" pitchFamily="34" charset="0"/>
                    <a:cs typeface="Arial" pitchFamily="34" charset="0"/>
                  </a:rPr>
                  <a:t> (Horas)</a:t>
                </a:r>
                <a:endParaRPr lang="en-US" sz="120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50484684831244486"/>
              <c:y val="0.87507533290759165"/>
            </c:manualLayout>
          </c:layout>
        </c:title>
        <c:tickLblPos val="nextTo"/>
        <c:txPr>
          <a:bodyPr rot="-5400000" vert="horz"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4844800"/>
        <c:crosses val="autoZero"/>
        <c:auto val="1"/>
        <c:lblAlgn val="ctr"/>
        <c:lblOffset val="100"/>
      </c:catAx>
      <c:valAx>
        <c:axId val="94844800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200">
                    <a:latin typeface="Arial" pitchFamily="34" charset="0"/>
                    <a:cs typeface="Arial" pitchFamily="34" charset="0"/>
                  </a:rPr>
                  <a:t>Volumen (Vehiculos)</a:t>
                </a:r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484288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</c:chart>
  <c:spPr>
    <a:ln>
      <a:noFill/>
    </a:ln>
  </c:spPr>
  <c:printSettings>
    <c:headerFooter/>
    <c:pageMargins b="0.78740157499999996" l="0.511811024" r="0.511811024" t="0.78740157499999996" header="0.31496062000000657" footer="0.31496062000000657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0595268415517"/>
          <c:y val="4.1817279689353899E-2"/>
          <c:w val="0.85572543356127584"/>
          <c:h val="0.6197035918455398"/>
        </c:manualLayout>
      </c:layout>
      <c:lineChart>
        <c:grouping val="standard"/>
        <c:ser>
          <c:idx val="0"/>
          <c:order val="0"/>
          <c:tx>
            <c:strRef>
              <c:f>'E1_ Gráficos 03'!$C$99</c:f>
              <c:strCache>
                <c:ptCount val="1"/>
                <c:pt idx="0">
                  <c:v>Sábado</c:v>
                </c:pt>
              </c:strCache>
            </c:strRef>
          </c:tx>
          <c:marker>
            <c:symbol val="none"/>
          </c:marker>
          <c:cat>
            <c:strRef>
              <c:f>'E1_ Gráficos 03'!$B$102:$B$125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03'!$C$102:$C$125</c:f>
              <c:numCache>
                <c:formatCode>0</c:formatCode>
                <c:ptCount val="24"/>
                <c:pt idx="0">
                  <c:v>126</c:v>
                </c:pt>
                <c:pt idx="1">
                  <c:v>81</c:v>
                </c:pt>
                <c:pt idx="2">
                  <c:v>78</c:v>
                </c:pt>
                <c:pt idx="3">
                  <c:v>58</c:v>
                </c:pt>
                <c:pt idx="4">
                  <c:v>101</c:v>
                </c:pt>
                <c:pt idx="5">
                  <c:v>176</c:v>
                </c:pt>
                <c:pt idx="6">
                  <c:v>386</c:v>
                </c:pt>
                <c:pt idx="7">
                  <c:v>555</c:v>
                </c:pt>
                <c:pt idx="8">
                  <c:v>563</c:v>
                </c:pt>
                <c:pt idx="9">
                  <c:v>583</c:v>
                </c:pt>
                <c:pt idx="10">
                  <c:v>531</c:v>
                </c:pt>
                <c:pt idx="11">
                  <c:v>459</c:v>
                </c:pt>
                <c:pt idx="12">
                  <c:v>475</c:v>
                </c:pt>
                <c:pt idx="13">
                  <c:v>418</c:v>
                </c:pt>
                <c:pt idx="14">
                  <c:v>546</c:v>
                </c:pt>
                <c:pt idx="15">
                  <c:v>562</c:v>
                </c:pt>
                <c:pt idx="16">
                  <c:v>616</c:v>
                </c:pt>
                <c:pt idx="17">
                  <c:v>650</c:v>
                </c:pt>
                <c:pt idx="18">
                  <c:v>642</c:v>
                </c:pt>
                <c:pt idx="19">
                  <c:v>644</c:v>
                </c:pt>
                <c:pt idx="20">
                  <c:v>646</c:v>
                </c:pt>
                <c:pt idx="21">
                  <c:v>497</c:v>
                </c:pt>
                <c:pt idx="22">
                  <c:v>429</c:v>
                </c:pt>
                <c:pt idx="23">
                  <c:v>305</c:v>
                </c:pt>
              </c:numCache>
            </c:numRef>
          </c:val>
        </c:ser>
        <c:ser>
          <c:idx val="1"/>
          <c:order val="1"/>
          <c:tx>
            <c:strRef>
              <c:f>'E1_ Gráficos 03'!$D$99</c:f>
              <c:strCache>
                <c:ptCount val="1"/>
                <c:pt idx="0">
                  <c:v>Domingo</c:v>
                </c:pt>
              </c:strCache>
            </c:strRef>
          </c:tx>
          <c:marker>
            <c:symbol val="none"/>
          </c:marker>
          <c:cat>
            <c:strRef>
              <c:f>'E1_ Gráficos 03'!$B$102:$B$125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03'!$D$102:$D$125</c:f>
              <c:numCache>
                <c:formatCode>0</c:formatCode>
                <c:ptCount val="24"/>
                <c:pt idx="0">
                  <c:v>222</c:v>
                </c:pt>
                <c:pt idx="1">
                  <c:v>110</c:v>
                </c:pt>
                <c:pt idx="2">
                  <c:v>125</c:v>
                </c:pt>
                <c:pt idx="3">
                  <c:v>128</c:v>
                </c:pt>
                <c:pt idx="4">
                  <c:v>140</c:v>
                </c:pt>
                <c:pt idx="5">
                  <c:v>139</c:v>
                </c:pt>
                <c:pt idx="6">
                  <c:v>299</c:v>
                </c:pt>
                <c:pt idx="7">
                  <c:v>426</c:v>
                </c:pt>
                <c:pt idx="8">
                  <c:v>451</c:v>
                </c:pt>
                <c:pt idx="9">
                  <c:v>525</c:v>
                </c:pt>
                <c:pt idx="10">
                  <c:v>447</c:v>
                </c:pt>
                <c:pt idx="11">
                  <c:v>516</c:v>
                </c:pt>
                <c:pt idx="12">
                  <c:v>516</c:v>
                </c:pt>
                <c:pt idx="13">
                  <c:v>540</c:v>
                </c:pt>
                <c:pt idx="14">
                  <c:v>808</c:v>
                </c:pt>
                <c:pt idx="15">
                  <c:v>598</c:v>
                </c:pt>
                <c:pt idx="16">
                  <c:v>626</c:v>
                </c:pt>
                <c:pt idx="17">
                  <c:v>613</c:v>
                </c:pt>
                <c:pt idx="18">
                  <c:v>713</c:v>
                </c:pt>
                <c:pt idx="19">
                  <c:v>594</c:v>
                </c:pt>
                <c:pt idx="20">
                  <c:v>528</c:v>
                </c:pt>
                <c:pt idx="21">
                  <c:v>341</c:v>
                </c:pt>
                <c:pt idx="22">
                  <c:v>278</c:v>
                </c:pt>
                <c:pt idx="23">
                  <c:v>160</c:v>
                </c:pt>
              </c:numCache>
            </c:numRef>
          </c:val>
        </c:ser>
        <c:ser>
          <c:idx val="2"/>
          <c:order val="2"/>
          <c:tx>
            <c:strRef>
              <c:f>'E1_ Gráficos 03'!$E$99</c:f>
              <c:strCache>
                <c:ptCount val="1"/>
                <c:pt idx="0">
                  <c:v>Lunes</c:v>
                </c:pt>
              </c:strCache>
            </c:strRef>
          </c:tx>
          <c:marker>
            <c:symbol val="none"/>
          </c:marker>
          <c:cat>
            <c:strRef>
              <c:f>'E1_ Gráficos 03'!$B$102:$B$125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03'!$E$102:$E$125</c:f>
              <c:numCache>
                <c:formatCode>0</c:formatCode>
                <c:ptCount val="24"/>
                <c:pt idx="0">
                  <c:v>108</c:v>
                </c:pt>
                <c:pt idx="1">
                  <c:v>72</c:v>
                </c:pt>
                <c:pt idx="2">
                  <c:v>57</c:v>
                </c:pt>
                <c:pt idx="3">
                  <c:v>64</c:v>
                </c:pt>
                <c:pt idx="4">
                  <c:v>91</c:v>
                </c:pt>
                <c:pt idx="5">
                  <c:v>122</c:v>
                </c:pt>
                <c:pt idx="6">
                  <c:v>458</c:v>
                </c:pt>
                <c:pt idx="7">
                  <c:v>734</c:v>
                </c:pt>
                <c:pt idx="8">
                  <c:v>540</c:v>
                </c:pt>
                <c:pt idx="9">
                  <c:v>630</c:v>
                </c:pt>
                <c:pt idx="10">
                  <c:v>449</c:v>
                </c:pt>
                <c:pt idx="11">
                  <c:v>505</c:v>
                </c:pt>
                <c:pt idx="12">
                  <c:v>415</c:v>
                </c:pt>
                <c:pt idx="13">
                  <c:v>462</c:v>
                </c:pt>
                <c:pt idx="14">
                  <c:v>506</c:v>
                </c:pt>
                <c:pt idx="15">
                  <c:v>467</c:v>
                </c:pt>
                <c:pt idx="16">
                  <c:v>509</c:v>
                </c:pt>
                <c:pt idx="17">
                  <c:v>642</c:v>
                </c:pt>
                <c:pt idx="18">
                  <c:v>663</c:v>
                </c:pt>
                <c:pt idx="19">
                  <c:v>609</c:v>
                </c:pt>
                <c:pt idx="20">
                  <c:v>541</c:v>
                </c:pt>
                <c:pt idx="21">
                  <c:v>364</c:v>
                </c:pt>
                <c:pt idx="22">
                  <c:v>311</c:v>
                </c:pt>
                <c:pt idx="23">
                  <c:v>233</c:v>
                </c:pt>
              </c:numCache>
            </c:numRef>
          </c:val>
        </c:ser>
        <c:ser>
          <c:idx val="4"/>
          <c:order val="4"/>
          <c:tx>
            <c:strRef>
              <c:f>'E1_ Gráficos 03'!$G$99</c:f>
              <c:strCache>
                <c:ptCount val="1"/>
                <c:pt idx="0">
                  <c:v>Miercoles</c:v>
                </c:pt>
              </c:strCache>
            </c:strRef>
          </c:tx>
          <c:marker>
            <c:symbol val="none"/>
          </c:marker>
          <c:cat>
            <c:strRef>
              <c:f>'E1_ Gráficos 03'!$B$102:$B$125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03'!$G$102:$G$125</c:f>
              <c:numCache>
                <c:formatCode>0</c:formatCode>
                <c:ptCount val="24"/>
                <c:pt idx="0">
                  <c:v>131</c:v>
                </c:pt>
                <c:pt idx="1">
                  <c:v>84</c:v>
                </c:pt>
                <c:pt idx="2">
                  <c:v>53</c:v>
                </c:pt>
                <c:pt idx="3">
                  <c:v>44</c:v>
                </c:pt>
                <c:pt idx="4">
                  <c:v>87</c:v>
                </c:pt>
                <c:pt idx="5">
                  <c:v>162</c:v>
                </c:pt>
                <c:pt idx="6">
                  <c:v>486</c:v>
                </c:pt>
                <c:pt idx="7">
                  <c:v>666</c:v>
                </c:pt>
                <c:pt idx="8">
                  <c:v>584</c:v>
                </c:pt>
                <c:pt idx="9">
                  <c:v>492</c:v>
                </c:pt>
                <c:pt idx="10">
                  <c:v>497</c:v>
                </c:pt>
                <c:pt idx="11">
                  <c:v>420</c:v>
                </c:pt>
                <c:pt idx="12">
                  <c:v>449</c:v>
                </c:pt>
                <c:pt idx="13">
                  <c:v>468</c:v>
                </c:pt>
                <c:pt idx="14">
                  <c:v>489</c:v>
                </c:pt>
                <c:pt idx="15">
                  <c:v>494</c:v>
                </c:pt>
                <c:pt idx="16">
                  <c:v>533</c:v>
                </c:pt>
                <c:pt idx="17">
                  <c:v>576</c:v>
                </c:pt>
                <c:pt idx="18">
                  <c:v>619</c:v>
                </c:pt>
                <c:pt idx="19">
                  <c:v>572</c:v>
                </c:pt>
                <c:pt idx="20">
                  <c:v>556</c:v>
                </c:pt>
                <c:pt idx="21">
                  <c:v>457</c:v>
                </c:pt>
                <c:pt idx="22">
                  <c:v>316</c:v>
                </c:pt>
                <c:pt idx="23">
                  <c:v>249</c:v>
                </c:pt>
              </c:numCache>
            </c:numRef>
          </c:val>
        </c:ser>
        <c:ser>
          <c:idx val="5"/>
          <c:order val="5"/>
          <c:tx>
            <c:strRef>
              <c:f>'E1_ Gráficos 03'!$H$99</c:f>
              <c:strCache>
                <c:ptCount val="1"/>
                <c:pt idx="0">
                  <c:v>Jueves</c:v>
                </c:pt>
              </c:strCache>
            </c:strRef>
          </c:tx>
          <c:marker>
            <c:symbol val="none"/>
          </c:marker>
          <c:cat>
            <c:strRef>
              <c:f>'E1_ Gráficos 03'!$B$102:$B$125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03'!$H$102:$H$125</c:f>
              <c:numCache>
                <c:formatCode>0</c:formatCode>
                <c:ptCount val="24"/>
                <c:pt idx="0">
                  <c:v>147</c:v>
                </c:pt>
                <c:pt idx="1">
                  <c:v>61</c:v>
                </c:pt>
                <c:pt idx="2">
                  <c:v>69</c:v>
                </c:pt>
                <c:pt idx="3">
                  <c:v>60</c:v>
                </c:pt>
                <c:pt idx="4">
                  <c:v>102</c:v>
                </c:pt>
                <c:pt idx="5">
                  <c:v>179</c:v>
                </c:pt>
                <c:pt idx="6">
                  <c:v>451</c:v>
                </c:pt>
                <c:pt idx="7">
                  <c:v>683</c:v>
                </c:pt>
                <c:pt idx="8">
                  <c:v>560</c:v>
                </c:pt>
                <c:pt idx="9">
                  <c:v>557</c:v>
                </c:pt>
                <c:pt idx="10">
                  <c:v>459</c:v>
                </c:pt>
                <c:pt idx="11">
                  <c:v>490</c:v>
                </c:pt>
                <c:pt idx="12">
                  <c:v>479</c:v>
                </c:pt>
                <c:pt idx="13">
                  <c:v>457</c:v>
                </c:pt>
                <c:pt idx="14">
                  <c:v>502</c:v>
                </c:pt>
                <c:pt idx="15">
                  <c:v>495</c:v>
                </c:pt>
                <c:pt idx="16">
                  <c:v>517</c:v>
                </c:pt>
                <c:pt idx="17">
                  <c:v>546</c:v>
                </c:pt>
                <c:pt idx="18">
                  <c:v>645</c:v>
                </c:pt>
                <c:pt idx="19">
                  <c:v>633</c:v>
                </c:pt>
                <c:pt idx="20">
                  <c:v>568</c:v>
                </c:pt>
                <c:pt idx="21">
                  <c:v>516</c:v>
                </c:pt>
                <c:pt idx="22">
                  <c:v>332</c:v>
                </c:pt>
                <c:pt idx="23">
                  <c:v>316</c:v>
                </c:pt>
              </c:numCache>
            </c:numRef>
          </c:val>
        </c:ser>
        <c:ser>
          <c:idx val="3"/>
          <c:order val="3"/>
          <c:tx>
            <c:strRef>
              <c:f>'E1_ Gráficos 03'!$F$99</c:f>
              <c:strCache>
                <c:ptCount val="1"/>
                <c:pt idx="0">
                  <c:v>Martes</c:v>
                </c:pt>
              </c:strCache>
            </c:strRef>
          </c:tx>
          <c:marker>
            <c:symbol val="none"/>
          </c:marker>
          <c:cat>
            <c:strRef>
              <c:f>'E1_ Gráficos 03'!$B$102:$B$125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03'!$F$102:$F$125</c:f>
              <c:numCache>
                <c:formatCode>0</c:formatCode>
                <c:ptCount val="24"/>
                <c:pt idx="0">
                  <c:v>118</c:v>
                </c:pt>
                <c:pt idx="1">
                  <c:v>74</c:v>
                </c:pt>
                <c:pt idx="2">
                  <c:v>58</c:v>
                </c:pt>
                <c:pt idx="3">
                  <c:v>49</c:v>
                </c:pt>
                <c:pt idx="4">
                  <c:v>102</c:v>
                </c:pt>
                <c:pt idx="5">
                  <c:v>151</c:v>
                </c:pt>
                <c:pt idx="6">
                  <c:v>494</c:v>
                </c:pt>
                <c:pt idx="7">
                  <c:v>813</c:v>
                </c:pt>
                <c:pt idx="8">
                  <c:v>654</c:v>
                </c:pt>
                <c:pt idx="9">
                  <c:v>526</c:v>
                </c:pt>
                <c:pt idx="10">
                  <c:v>478</c:v>
                </c:pt>
                <c:pt idx="11">
                  <c:v>463</c:v>
                </c:pt>
                <c:pt idx="12">
                  <c:v>553</c:v>
                </c:pt>
                <c:pt idx="13">
                  <c:v>444</c:v>
                </c:pt>
                <c:pt idx="14">
                  <c:v>423</c:v>
                </c:pt>
                <c:pt idx="15">
                  <c:v>485</c:v>
                </c:pt>
                <c:pt idx="16">
                  <c:v>498</c:v>
                </c:pt>
                <c:pt idx="17">
                  <c:v>489</c:v>
                </c:pt>
                <c:pt idx="18">
                  <c:v>585</c:v>
                </c:pt>
                <c:pt idx="19">
                  <c:v>582</c:v>
                </c:pt>
                <c:pt idx="20">
                  <c:v>483</c:v>
                </c:pt>
                <c:pt idx="21">
                  <c:v>446</c:v>
                </c:pt>
                <c:pt idx="22">
                  <c:v>332</c:v>
                </c:pt>
                <c:pt idx="23">
                  <c:v>201</c:v>
                </c:pt>
              </c:numCache>
            </c:numRef>
          </c:val>
        </c:ser>
        <c:ser>
          <c:idx val="6"/>
          <c:order val="6"/>
          <c:tx>
            <c:strRef>
              <c:f>'E1_ Gráficos 03'!$I$99</c:f>
              <c:strCache>
                <c:ptCount val="1"/>
                <c:pt idx="0">
                  <c:v>Viernes</c:v>
                </c:pt>
              </c:strCache>
            </c:strRef>
          </c:tx>
          <c:marker>
            <c:symbol val="none"/>
          </c:marker>
          <c:cat>
            <c:strRef>
              <c:f>'E1_ Gráficos 03'!$B$102:$B$125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23:00-24:00</c:v>
                </c:pt>
              </c:strCache>
            </c:strRef>
          </c:cat>
          <c:val>
            <c:numRef>
              <c:f>'E1_ Gráficos 03'!$I$102:$I$125</c:f>
              <c:numCache>
                <c:formatCode>0</c:formatCode>
                <c:ptCount val="24"/>
                <c:pt idx="0">
                  <c:v>148</c:v>
                </c:pt>
                <c:pt idx="1">
                  <c:v>84</c:v>
                </c:pt>
                <c:pt idx="2">
                  <c:v>54</c:v>
                </c:pt>
                <c:pt idx="3">
                  <c:v>48</c:v>
                </c:pt>
                <c:pt idx="4">
                  <c:v>104</c:v>
                </c:pt>
                <c:pt idx="5">
                  <c:v>171</c:v>
                </c:pt>
                <c:pt idx="6">
                  <c:v>404</c:v>
                </c:pt>
                <c:pt idx="7">
                  <c:v>702</c:v>
                </c:pt>
                <c:pt idx="8">
                  <c:v>458</c:v>
                </c:pt>
                <c:pt idx="9">
                  <c:v>549</c:v>
                </c:pt>
                <c:pt idx="10">
                  <c:v>483</c:v>
                </c:pt>
                <c:pt idx="11">
                  <c:v>475</c:v>
                </c:pt>
                <c:pt idx="12">
                  <c:v>411</c:v>
                </c:pt>
                <c:pt idx="13">
                  <c:v>515</c:v>
                </c:pt>
                <c:pt idx="14">
                  <c:v>495</c:v>
                </c:pt>
                <c:pt idx="15">
                  <c:v>564</c:v>
                </c:pt>
                <c:pt idx="16">
                  <c:v>573</c:v>
                </c:pt>
                <c:pt idx="17">
                  <c:v>628</c:v>
                </c:pt>
                <c:pt idx="18">
                  <c:v>636</c:v>
                </c:pt>
                <c:pt idx="19">
                  <c:v>630</c:v>
                </c:pt>
                <c:pt idx="20">
                  <c:v>558</c:v>
                </c:pt>
                <c:pt idx="21">
                  <c:v>360</c:v>
                </c:pt>
                <c:pt idx="22">
                  <c:v>348</c:v>
                </c:pt>
                <c:pt idx="23">
                  <c:v>184</c:v>
                </c:pt>
              </c:numCache>
            </c:numRef>
          </c:val>
        </c:ser>
        <c:marker val="1"/>
        <c:axId val="94914816"/>
        <c:axId val="94929280"/>
      </c:lineChart>
      <c:catAx>
        <c:axId val="94914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>
                    <a:latin typeface="Arial" pitchFamily="34" charset="0"/>
                    <a:cs typeface="Arial" pitchFamily="34" charset="0"/>
                  </a:defRPr>
                </a:pPr>
                <a:r>
                  <a:rPr lang="en-US" sz="1200">
                    <a:latin typeface="Arial" pitchFamily="34" charset="0"/>
                    <a:cs typeface="Arial" pitchFamily="34" charset="0"/>
                  </a:rPr>
                  <a:t>Tiempo</a:t>
                </a:r>
                <a:r>
                  <a:rPr lang="en-US" sz="1200" baseline="0">
                    <a:latin typeface="Arial" pitchFamily="34" charset="0"/>
                    <a:cs typeface="Arial" pitchFamily="34" charset="0"/>
                  </a:rPr>
                  <a:t> (Horas)</a:t>
                </a:r>
                <a:endParaRPr lang="en-US" sz="120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5048468675011466"/>
              <c:y val="0.85404825698728548"/>
            </c:manualLayout>
          </c:layout>
        </c:title>
        <c:tickLblPos val="nextTo"/>
        <c:txPr>
          <a:bodyPr rot="-5400000" vert="horz"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4929280"/>
        <c:crosses val="autoZero"/>
        <c:auto val="1"/>
        <c:lblAlgn val="ctr"/>
        <c:lblOffset val="100"/>
      </c:catAx>
      <c:valAx>
        <c:axId val="94929280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200">
                    <a:latin typeface="Arial" pitchFamily="34" charset="0"/>
                    <a:cs typeface="Arial" pitchFamily="34" charset="0"/>
                  </a:defRPr>
                </a:pPr>
                <a:r>
                  <a:rPr lang="pt-BR" sz="1200">
                    <a:latin typeface="Arial" pitchFamily="34" charset="0"/>
                    <a:cs typeface="Arial" pitchFamily="34" charset="0"/>
                  </a:rPr>
                  <a:t>Volumen (Vehiculos)</a:t>
                </a:r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491481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</c:chart>
  <c:spPr>
    <a:ln>
      <a:noFill/>
    </a:ln>
  </c:spPr>
  <c:printSettings>
    <c:headerFooter/>
    <c:pageMargins b="0.78740157499999996" l="0.511811024" r="0.511811024" t="0.78740157499999996" header="0.31496062000000646" footer="0.3149606200000064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6" Type="http://schemas.openxmlformats.org/officeDocument/2006/relationships/chart" Target="../charts/chart24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43</xdr:row>
      <xdr:rowOff>11907</xdr:rowOff>
    </xdr:from>
    <xdr:to>
      <xdr:col>29</xdr:col>
      <xdr:colOff>9525</xdr:colOff>
      <xdr:row>69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80</xdr:row>
      <xdr:rowOff>119063</xdr:rowOff>
    </xdr:from>
    <xdr:to>
      <xdr:col>29</xdr:col>
      <xdr:colOff>9525</xdr:colOff>
      <xdr:row>106</xdr:row>
      <xdr:rowOff>26195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119</xdr:row>
      <xdr:rowOff>59532</xdr:rowOff>
    </xdr:from>
    <xdr:to>
      <xdr:col>29</xdr:col>
      <xdr:colOff>21431</xdr:colOff>
      <xdr:row>143</xdr:row>
      <xdr:rowOff>133351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154</xdr:row>
      <xdr:rowOff>130970</xdr:rowOff>
    </xdr:from>
    <xdr:to>
      <xdr:col>29</xdr:col>
      <xdr:colOff>33338</xdr:colOff>
      <xdr:row>180</xdr:row>
      <xdr:rowOff>38102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191</xdr:row>
      <xdr:rowOff>130970</xdr:rowOff>
    </xdr:from>
    <xdr:to>
      <xdr:col>29</xdr:col>
      <xdr:colOff>33338</xdr:colOff>
      <xdr:row>217</xdr:row>
      <xdr:rowOff>38102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228</xdr:row>
      <xdr:rowOff>130970</xdr:rowOff>
    </xdr:from>
    <xdr:to>
      <xdr:col>29</xdr:col>
      <xdr:colOff>33338</xdr:colOff>
      <xdr:row>254</xdr:row>
      <xdr:rowOff>38102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265</xdr:row>
      <xdr:rowOff>130970</xdr:rowOff>
    </xdr:from>
    <xdr:to>
      <xdr:col>29</xdr:col>
      <xdr:colOff>33338</xdr:colOff>
      <xdr:row>291</xdr:row>
      <xdr:rowOff>38102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6</xdr:row>
      <xdr:rowOff>11907</xdr:rowOff>
    </xdr:from>
    <xdr:to>
      <xdr:col>29</xdr:col>
      <xdr:colOff>9525</xdr:colOff>
      <xdr:row>32</xdr:row>
      <xdr:rowOff>85725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35719</xdr:colOff>
      <xdr:row>80</xdr:row>
      <xdr:rowOff>59531</xdr:rowOff>
    </xdr:from>
    <xdr:to>
      <xdr:col>19</xdr:col>
      <xdr:colOff>45244</xdr:colOff>
      <xdr:row>105</xdr:row>
      <xdr:rowOff>133351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59531</xdr:colOff>
      <xdr:row>117</xdr:row>
      <xdr:rowOff>35719</xdr:rowOff>
    </xdr:from>
    <xdr:to>
      <xdr:col>19</xdr:col>
      <xdr:colOff>80962</xdr:colOff>
      <xdr:row>141</xdr:row>
      <xdr:rowOff>109538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</xdr:colOff>
      <xdr:row>154</xdr:row>
      <xdr:rowOff>0</xdr:rowOff>
    </xdr:from>
    <xdr:to>
      <xdr:col>19</xdr:col>
      <xdr:colOff>33339</xdr:colOff>
      <xdr:row>179</xdr:row>
      <xdr:rowOff>38101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11906</xdr:colOff>
      <xdr:row>191</xdr:row>
      <xdr:rowOff>2</xdr:rowOff>
    </xdr:from>
    <xdr:to>
      <xdr:col>19</xdr:col>
      <xdr:colOff>45244</xdr:colOff>
      <xdr:row>216</xdr:row>
      <xdr:rowOff>73821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23812</xdr:colOff>
      <xdr:row>228</xdr:row>
      <xdr:rowOff>11907</xdr:rowOff>
    </xdr:from>
    <xdr:to>
      <xdr:col>19</xdr:col>
      <xdr:colOff>57150</xdr:colOff>
      <xdr:row>253</xdr:row>
      <xdr:rowOff>85727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47625</xdr:colOff>
      <xdr:row>265</xdr:row>
      <xdr:rowOff>47627</xdr:rowOff>
    </xdr:from>
    <xdr:to>
      <xdr:col>19</xdr:col>
      <xdr:colOff>80963</xdr:colOff>
      <xdr:row>290</xdr:row>
      <xdr:rowOff>121446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184089</xdr:colOff>
      <xdr:row>6</xdr:row>
      <xdr:rowOff>83346</xdr:rowOff>
    </xdr:from>
    <xdr:to>
      <xdr:col>19</xdr:col>
      <xdr:colOff>193614</xdr:colOff>
      <xdr:row>32</xdr:row>
      <xdr:rowOff>157164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439131</xdr:colOff>
      <xdr:row>44</xdr:row>
      <xdr:rowOff>28017</xdr:rowOff>
    </xdr:from>
    <xdr:to>
      <xdr:col>19</xdr:col>
      <xdr:colOff>448656</xdr:colOff>
      <xdr:row>69</xdr:row>
      <xdr:rowOff>92031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81643</xdr:colOff>
      <xdr:row>6</xdr:row>
      <xdr:rowOff>95249</xdr:rowOff>
    </xdr:from>
    <xdr:to>
      <xdr:col>36</xdr:col>
      <xdr:colOff>594632</xdr:colOff>
      <xdr:row>32</xdr:row>
      <xdr:rowOff>169067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95250</xdr:colOff>
      <xdr:row>43</xdr:row>
      <xdr:rowOff>54428</xdr:rowOff>
    </xdr:from>
    <xdr:to>
      <xdr:col>36</xdr:col>
      <xdr:colOff>608239</xdr:colOff>
      <xdr:row>69</xdr:row>
      <xdr:rowOff>128246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585106</xdr:colOff>
      <xdr:row>80</xdr:row>
      <xdr:rowOff>0</xdr:rowOff>
    </xdr:from>
    <xdr:to>
      <xdr:col>36</xdr:col>
      <xdr:colOff>485774</xdr:colOff>
      <xdr:row>106</xdr:row>
      <xdr:rowOff>46603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81641</xdr:colOff>
      <xdr:row>117</xdr:row>
      <xdr:rowOff>68037</xdr:rowOff>
    </xdr:from>
    <xdr:to>
      <xdr:col>36</xdr:col>
      <xdr:colOff>594630</xdr:colOff>
      <xdr:row>143</xdr:row>
      <xdr:rowOff>141855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25</xdr:col>
      <xdr:colOff>312962</xdr:colOff>
      <xdr:row>154</xdr:row>
      <xdr:rowOff>54429</xdr:rowOff>
    </xdr:from>
    <xdr:to>
      <xdr:col>37</xdr:col>
      <xdr:colOff>213630</xdr:colOff>
      <xdr:row>180</xdr:row>
      <xdr:rowOff>128247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204105</xdr:colOff>
      <xdr:row>191</xdr:row>
      <xdr:rowOff>0</xdr:rowOff>
    </xdr:from>
    <xdr:to>
      <xdr:col>37</xdr:col>
      <xdr:colOff>104773</xdr:colOff>
      <xdr:row>217</xdr:row>
      <xdr:rowOff>60212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25</xdr:col>
      <xdr:colOff>68034</xdr:colOff>
      <xdr:row>228</xdr:row>
      <xdr:rowOff>0</xdr:rowOff>
    </xdr:from>
    <xdr:to>
      <xdr:col>36</xdr:col>
      <xdr:colOff>581023</xdr:colOff>
      <xdr:row>254</xdr:row>
      <xdr:rowOff>60212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</xdr:col>
      <xdr:colOff>585105</xdr:colOff>
      <xdr:row>265</xdr:row>
      <xdr:rowOff>0</xdr:rowOff>
    </xdr:from>
    <xdr:to>
      <xdr:col>36</xdr:col>
      <xdr:colOff>485773</xdr:colOff>
      <xdr:row>291</xdr:row>
      <xdr:rowOff>46606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134470</xdr:colOff>
      <xdr:row>1</xdr:row>
      <xdr:rowOff>45545</xdr:rowOff>
    </xdr:from>
    <xdr:to>
      <xdr:col>26</xdr:col>
      <xdr:colOff>503879</xdr:colOff>
      <xdr:row>26</xdr:row>
      <xdr:rowOff>123266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100855</xdr:colOff>
      <xdr:row>33</xdr:row>
      <xdr:rowOff>78441</xdr:rowOff>
    </xdr:from>
    <xdr:to>
      <xdr:col>26</xdr:col>
      <xdr:colOff>470649</xdr:colOff>
      <xdr:row>58</xdr:row>
      <xdr:rowOff>156882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171451</xdr:colOff>
      <xdr:row>65</xdr:row>
      <xdr:rowOff>63954</xdr:rowOff>
    </xdr:from>
    <xdr:to>
      <xdr:col>26</xdr:col>
      <xdr:colOff>481853</xdr:colOff>
      <xdr:row>91</xdr:row>
      <xdr:rowOff>11207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102615</xdr:colOff>
      <xdr:row>97</xdr:row>
      <xdr:rowOff>23132</xdr:rowOff>
    </xdr:from>
    <xdr:to>
      <xdr:col>26</xdr:col>
      <xdr:colOff>526677</xdr:colOff>
      <xdr:row>127</xdr:row>
      <xdr:rowOff>23132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W754"/>
  <sheetViews>
    <sheetView showGridLines="0" tabSelected="1" zoomScale="85" zoomScaleNormal="85" zoomScaleSheetLayoutView="75" workbookViewId="0">
      <selection activeCell="I1" sqref="I1"/>
    </sheetView>
  </sheetViews>
  <sheetFormatPr defaultColWidth="11.42578125" defaultRowHeight="5.65" customHeight="1" outlineLevelRow="1"/>
  <cols>
    <col min="1" max="1" width="1.140625" customWidth="1"/>
    <col min="2" max="2" width="12.5703125" customWidth="1"/>
    <col min="3" max="6" width="7.85546875" customWidth="1"/>
    <col min="7" max="8" width="8.28515625" customWidth="1"/>
    <col min="9" max="9" width="7.28515625" customWidth="1"/>
    <col min="10" max="10" width="6.7109375" customWidth="1"/>
    <col min="11" max="25" width="7.140625" customWidth="1"/>
    <col min="26" max="26" width="8.85546875" customWidth="1"/>
    <col min="27" max="27" width="8.85546875" style="1" customWidth="1"/>
    <col min="28" max="28" width="1.5703125" style="1" customWidth="1"/>
    <col min="29" max="29" width="13.28515625" style="1" customWidth="1"/>
    <col min="30" max="30" width="8.42578125" style="1" customWidth="1"/>
    <col min="31" max="37" width="9.28515625" style="1" customWidth="1"/>
    <col min="38" max="38" width="11.85546875" style="1" customWidth="1"/>
    <col min="39" max="39" width="10.28515625" style="1" customWidth="1"/>
    <col min="40" max="40" width="8.42578125" style="1" customWidth="1"/>
    <col min="41" max="41" width="3.28515625" style="233" customWidth="1"/>
    <col min="42" max="42" width="13.28515625" style="46" customWidth="1"/>
    <col min="43" max="45" width="7.7109375" style="46" customWidth="1"/>
    <col min="46" max="46" width="10.28515625" style="46" customWidth="1"/>
    <col min="47" max="65" width="7.140625" style="46" customWidth="1"/>
    <col min="66" max="66" width="15.85546875" style="46" customWidth="1"/>
    <col min="67" max="67" width="4.42578125" style="46" hidden="1" customWidth="1"/>
    <col min="68" max="68" width="3.42578125" style="46" customWidth="1"/>
    <col min="69" max="69" width="4.85546875" style="46" hidden="1" customWidth="1"/>
    <col min="70" max="70" width="13.28515625" style="46" customWidth="1"/>
    <col min="71" max="71" width="10" style="1" customWidth="1"/>
    <col min="72" max="78" width="10.85546875" style="1" customWidth="1"/>
    <col min="79" max="79" width="13.140625" style="1" customWidth="1"/>
    <col min="80" max="80" width="10.28515625" style="1" customWidth="1"/>
    <col min="81" max="81" width="10.42578125" style="1" customWidth="1"/>
    <col min="82" max="82" width="2.140625" style="153" hidden="1" customWidth="1"/>
    <col min="83" max="83" width="1.42578125" style="153" customWidth="1"/>
    <col min="84" max="84" width="2.140625" style="153" hidden="1" customWidth="1"/>
    <col min="85" max="85" width="13.28515625" style="1" customWidth="1"/>
    <col min="86" max="86" width="12.7109375" style="1" customWidth="1"/>
    <col min="87" max="87" width="13" style="1" customWidth="1"/>
    <col min="88" max="88" width="12.5703125" style="1" customWidth="1"/>
    <col min="89" max="89" width="14.140625" style="1" customWidth="1"/>
    <col min="90" max="90" width="2.5703125" hidden="1" customWidth="1" collapsed="1"/>
    <col min="91" max="91" width="2.85546875" hidden="1" customWidth="1"/>
    <col min="92" max="96" width="13.28515625" hidden="1" customWidth="1"/>
    <col min="97" max="97" width="4.85546875" hidden="1" customWidth="1"/>
    <col min="98" max="99" width="12.5703125" hidden="1" customWidth="1"/>
    <col min="100" max="100" width="13" hidden="1" customWidth="1"/>
    <col min="101" max="101" width="12.5703125" hidden="1" customWidth="1"/>
    <col min="217" max="217" width="2.28515625" customWidth="1"/>
    <col min="218" max="218" width="11.28515625" bestFit="1" customWidth="1"/>
    <col min="219" max="222" width="7.7109375" customWidth="1"/>
    <col min="223" max="229" width="5.85546875" customWidth="1"/>
    <col min="230" max="241" width="6.28515625" customWidth="1"/>
    <col min="242" max="242" width="9.28515625" customWidth="1"/>
    <col min="243" max="243" width="8.42578125" customWidth="1"/>
    <col min="244" max="244" width="1.85546875" customWidth="1"/>
    <col min="245" max="246" width="8.42578125" customWidth="1"/>
    <col min="247" max="247" width="9.28515625" bestFit="1" customWidth="1"/>
    <col min="248" max="253" width="9.28515625" customWidth="1"/>
    <col min="254" max="254" width="11.85546875" bestFit="1" customWidth="1"/>
    <col min="255" max="255" width="9.28515625" customWidth="1"/>
    <col min="256" max="256" width="8.42578125" customWidth="1"/>
    <col min="257" max="257" width="0.7109375" customWidth="1"/>
    <col min="258" max="264" width="8.42578125" customWidth="1"/>
    <col min="265" max="265" width="9.28515625" bestFit="1" customWidth="1"/>
    <col min="266" max="266" width="9.28515625" customWidth="1"/>
    <col min="267" max="269" width="8.42578125" customWidth="1"/>
    <col min="270" max="270" width="1" customWidth="1"/>
    <col min="271" max="272" width="8.42578125" customWidth="1"/>
    <col min="273" max="273" width="9.28515625" bestFit="1" customWidth="1"/>
    <col min="274" max="274" width="9.28515625" customWidth="1"/>
    <col min="275" max="275" width="8.42578125" customWidth="1"/>
    <col min="473" max="473" width="2.28515625" customWidth="1"/>
    <col min="474" max="474" width="11.28515625" bestFit="1" customWidth="1"/>
    <col min="475" max="478" width="7.7109375" customWidth="1"/>
    <col min="479" max="485" width="5.85546875" customWidth="1"/>
    <col min="486" max="497" width="6.28515625" customWidth="1"/>
    <col min="498" max="498" width="9.28515625" customWidth="1"/>
    <col min="499" max="499" width="8.42578125" customWidth="1"/>
    <col min="500" max="500" width="1.85546875" customWidth="1"/>
    <col min="501" max="502" width="8.42578125" customWidth="1"/>
    <col min="503" max="503" width="9.28515625" bestFit="1" customWidth="1"/>
    <col min="504" max="509" width="9.28515625" customWidth="1"/>
    <col min="510" max="510" width="11.85546875" bestFit="1" customWidth="1"/>
    <col min="511" max="511" width="9.28515625" customWidth="1"/>
    <col min="512" max="512" width="8.42578125" customWidth="1"/>
    <col min="513" max="513" width="0.7109375" customWidth="1"/>
    <col min="514" max="520" width="8.42578125" customWidth="1"/>
    <col min="521" max="521" width="9.28515625" bestFit="1" customWidth="1"/>
    <col min="522" max="522" width="9.28515625" customWidth="1"/>
    <col min="523" max="525" width="8.42578125" customWidth="1"/>
    <col min="526" max="526" width="1" customWidth="1"/>
    <col min="527" max="528" width="8.42578125" customWidth="1"/>
    <col min="529" max="529" width="9.28515625" bestFit="1" customWidth="1"/>
    <col min="530" max="530" width="9.28515625" customWidth="1"/>
    <col min="531" max="531" width="8.42578125" customWidth="1"/>
    <col min="729" max="729" width="2.28515625" customWidth="1"/>
    <col min="730" max="730" width="11.28515625" bestFit="1" customWidth="1"/>
    <col min="731" max="734" width="7.7109375" customWidth="1"/>
    <col min="735" max="741" width="5.85546875" customWidth="1"/>
    <col min="742" max="753" width="6.28515625" customWidth="1"/>
    <col min="754" max="754" width="9.28515625" customWidth="1"/>
    <col min="755" max="755" width="8.42578125" customWidth="1"/>
    <col min="756" max="756" width="1.85546875" customWidth="1"/>
    <col min="757" max="758" width="8.42578125" customWidth="1"/>
    <col min="759" max="759" width="9.28515625" bestFit="1" customWidth="1"/>
    <col min="760" max="765" width="9.28515625" customWidth="1"/>
    <col min="766" max="766" width="11.85546875" bestFit="1" customWidth="1"/>
    <col min="767" max="767" width="9.28515625" customWidth="1"/>
    <col min="768" max="768" width="8.42578125" customWidth="1"/>
    <col min="769" max="769" width="0.7109375" customWidth="1"/>
    <col min="770" max="776" width="8.42578125" customWidth="1"/>
    <col min="777" max="777" width="9.28515625" bestFit="1" customWidth="1"/>
    <col min="778" max="778" width="9.28515625" customWidth="1"/>
    <col min="779" max="781" width="8.42578125" customWidth="1"/>
    <col min="782" max="782" width="1" customWidth="1"/>
    <col min="783" max="784" width="8.42578125" customWidth="1"/>
    <col min="785" max="785" width="9.28515625" bestFit="1" customWidth="1"/>
    <col min="786" max="786" width="9.28515625" customWidth="1"/>
    <col min="787" max="787" width="8.42578125" customWidth="1"/>
    <col min="985" max="985" width="2.28515625" customWidth="1"/>
    <col min="986" max="986" width="11.28515625" bestFit="1" customWidth="1"/>
    <col min="987" max="990" width="7.7109375" customWidth="1"/>
    <col min="991" max="997" width="5.85546875" customWidth="1"/>
    <col min="998" max="1009" width="6.28515625" customWidth="1"/>
    <col min="1010" max="1010" width="9.28515625" customWidth="1"/>
    <col min="1011" max="1011" width="8.42578125" customWidth="1"/>
    <col min="1012" max="1012" width="1.85546875" customWidth="1"/>
    <col min="1013" max="1014" width="8.42578125" customWidth="1"/>
    <col min="1015" max="1015" width="9.28515625" bestFit="1" customWidth="1"/>
    <col min="1016" max="1021" width="9.28515625" customWidth="1"/>
    <col min="1022" max="1022" width="11.85546875" bestFit="1" customWidth="1"/>
    <col min="1023" max="1023" width="9.28515625" customWidth="1"/>
    <col min="1024" max="1024" width="8.42578125" customWidth="1"/>
    <col min="1025" max="1025" width="0.7109375" customWidth="1"/>
    <col min="1026" max="1032" width="8.42578125" customWidth="1"/>
    <col min="1033" max="1033" width="9.28515625" bestFit="1" customWidth="1"/>
    <col min="1034" max="1034" width="9.28515625" customWidth="1"/>
    <col min="1035" max="1037" width="8.42578125" customWidth="1"/>
    <col min="1038" max="1038" width="1" customWidth="1"/>
    <col min="1039" max="1040" width="8.42578125" customWidth="1"/>
    <col min="1041" max="1041" width="9.28515625" bestFit="1" customWidth="1"/>
    <col min="1042" max="1042" width="9.28515625" customWidth="1"/>
    <col min="1043" max="1043" width="8.42578125" customWidth="1"/>
    <col min="1241" max="1241" width="2.28515625" customWidth="1"/>
    <col min="1242" max="1242" width="11.28515625" bestFit="1" customWidth="1"/>
    <col min="1243" max="1246" width="7.7109375" customWidth="1"/>
    <col min="1247" max="1253" width="5.85546875" customWidth="1"/>
    <col min="1254" max="1265" width="6.28515625" customWidth="1"/>
    <col min="1266" max="1266" width="9.28515625" customWidth="1"/>
    <col min="1267" max="1267" width="8.42578125" customWidth="1"/>
    <col min="1268" max="1268" width="1.85546875" customWidth="1"/>
    <col min="1269" max="1270" width="8.42578125" customWidth="1"/>
    <col min="1271" max="1271" width="9.28515625" bestFit="1" customWidth="1"/>
    <col min="1272" max="1277" width="9.28515625" customWidth="1"/>
    <col min="1278" max="1278" width="11.85546875" bestFit="1" customWidth="1"/>
    <col min="1279" max="1279" width="9.28515625" customWidth="1"/>
    <col min="1280" max="1280" width="8.42578125" customWidth="1"/>
    <col min="1281" max="1281" width="0.7109375" customWidth="1"/>
    <col min="1282" max="1288" width="8.42578125" customWidth="1"/>
    <col min="1289" max="1289" width="9.28515625" bestFit="1" customWidth="1"/>
    <col min="1290" max="1290" width="9.28515625" customWidth="1"/>
    <col min="1291" max="1293" width="8.42578125" customWidth="1"/>
    <col min="1294" max="1294" width="1" customWidth="1"/>
    <col min="1295" max="1296" width="8.42578125" customWidth="1"/>
    <col min="1297" max="1297" width="9.28515625" bestFit="1" customWidth="1"/>
    <col min="1298" max="1298" width="9.28515625" customWidth="1"/>
    <col min="1299" max="1299" width="8.42578125" customWidth="1"/>
    <col min="1497" max="1497" width="2.28515625" customWidth="1"/>
    <col min="1498" max="1498" width="11.28515625" bestFit="1" customWidth="1"/>
    <col min="1499" max="1502" width="7.7109375" customWidth="1"/>
    <col min="1503" max="1509" width="5.85546875" customWidth="1"/>
    <col min="1510" max="1521" width="6.28515625" customWidth="1"/>
    <col min="1522" max="1522" width="9.28515625" customWidth="1"/>
    <col min="1523" max="1523" width="8.42578125" customWidth="1"/>
    <col min="1524" max="1524" width="1.85546875" customWidth="1"/>
    <col min="1525" max="1526" width="8.42578125" customWidth="1"/>
    <col min="1527" max="1527" width="9.28515625" bestFit="1" customWidth="1"/>
    <col min="1528" max="1533" width="9.28515625" customWidth="1"/>
    <col min="1534" max="1534" width="11.85546875" bestFit="1" customWidth="1"/>
    <col min="1535" max="1535" width="9.28515625" customWidth="1"/>
    <col min="1536" max="1536" width="8.42578125" customWidth="1"/>
    <col min="1537" max="1537" width="0.7109375" customWidth="1"/>
    <col min="1538" max="1544" width="8.42578125" customWidth="1"/>
    <col min="1545" max="1545" width="9.28515625" bestFit="1" customWidth="1"/>
    <col min="1546" max="1546" width="9.28515625" customWidth="1"/>
    <col min="1547" max="1549" width="8.42578125" customWidth="1"/>
    <col min="1550" max="1550" width="1" customWidth="1"/>
    <col min="1551" max="1552" width="8.42578125" customWidth="1"/>
    <col min="1553" max="1553" width="9.28515625" bestFit="1" customWidth="1"/>
    <col min="1554" max="1554" width="9.28515625" customWidth="1"/>
    <col min="1555" max="1555" width="8.42578125" customWidth="1"/>
    <col min="1753" max="1753" width="2.28515625" customWidth="1"/>
    <col min="1754" max="1754" width="11.28515625" bestFit="1" customWidth="1"/>
    <col min="1755" max="1758" width="7.7109375" customWidth="1"/>
    <col min="1759" max="1765" width="5.85546875" customWidth="1"/>
    <col min="1766" max="1777" width="6.28515625" customWidth="1"/>
    <col min="1778" max="1778" width="9.28515625" customWidth="1"/>
    <col min="1779" max="1779" width="8.42578125" customWidth="1"/>
    <col min="1780" max="1780" width="1.85546875" customWidth="1"/>
    <col min="1781" max="1782" width="8.42578125" customWidth="1"/>
    <col min="1783" max="1783" width="9.28515625" bestFit="1" customWidth="1"/>
    <col min="1784" max="1789" width="9.28515625" customWidth="1"/>
    <col min="1790" max="1790" width="11.85546875" bestFit="1" customWidth="1"/>
    <col min="1791" max="1791" width="9.28515625" customWidth="1"/>
    <col min="1792" max="1792" width="8.42578125" customWidth="1"/>
    <col min="1793" max="1793" width="0.7109375" customWidth="1"/>
    <col min="1794" max="1800" width="8.42578125" customWidth="1"/>
    <col min="1801" max="1801" width="9.28515625" bestFit="1" customWidth="1"/>
    <col min="1802" max="1802" width="9.28515625" customWidth="1"/>
    <col min="1803" max="1805" width="8.42578125" customWidth="1"/>
    <col min="1806" max="1806" width="1" customWidth="1"/>
    <col min="1807" max="1808" width="8.42578125" customWidth="1"/>
    <col min="1809" max="1809" width="9.28515625" bestFit="1" customWidth="1"/>
    <col min="1810" max="1810" width="9.28515625" customWidth="1"/>
    <col min="1811" max="1811" width="8.42578125" customWidth="1"/>
    <col min="2009" max="2009" width="2.28515625" customWidth="1"/>
    <col min="2010" max="2010" width="11.28515625" bestFit="1" customWidth="1"/>
    <col min="2011" max="2014" width="7.7109375" customWidth="1"/>
    <col min="2015" max="2021" width="5.85546875" customWidth="1"/>
    <col min="2022" max="2033" width="6.28515625" customWidth="1"/>
    <col min="2034" max="2034" width="9.28515625" customWidth="1"/>
    <col min="2035" max="2035" width="8.42578125" customWidth="1"/>
    <col min="2036" max="2036" width="1.85546875" customWidth="1"/>
    <col min="2037" max="2038" width="8.42578125" customWidth="1"/>
    <col min="2039" max="2039" width="9.28515625" bestFit="1" customWidth="1"/>
    <col min="2040" max="2045" width="9.28515625" customWidth="1"/>
    <col min="2046" max="2046" width="11.85546875" bestFit="1" customWidth="1"/>
    <col min="2047" max="2047" width="9.28515625" customWidth="1"/>
    <col min="2048" max="2048" width="8.42578125" customWidth="1"/>
    <col min="2049" max="2049" width="0.7109375" customWidth="1"/>
    <col min="2050" max="2056" width="8.42578125" customWidth="1"/>
    <col min="2057" max="2057" width="9.28515625" bestFit="1" customWidth="1"/>
    <col min="2058" max="2058" width="9.28515625" customWidth="1"/>
    <col min="2059" max="2061" width="8.42578125" customWidth="1"/>
    <col min="2062" max="2062" width="1" customWidth="1"/>
    <col min="2063" max="2064" width="8.42578125" customWidth="1"/>
    <col min="2065" max="2065" width="9.28515625" bestFit="1" customWidth="1"/>
    <col min="2066" max="2066" width="9.28515625" customWidth="1"/>
    <col min="2067" max="2067" width="8.42578125" customWidth="1"/>
    <col min="2265" max="2265" width="2.28515625" customWidth="1"/>
    <col min="2266" max="2266" width="11.28515625" bestFit="1" customWidth="1"/>
    <col min="2267" max="2270" width="7.7109375" customWidth="1"/>
    <col min="2271" max="2277" width="5.85546875" customWidth="1"/>
    <col min="2278" max="2289" width="6.28515625" customWidth="1"/>
    <col min="2290" max="2290" width="9.28515625" customWidth="1"/>
    <col min="2291" max="2291" width="8.42578125" customWidth="1"/>
    <col min="2292" max="2292" width="1.85546875" customWidth="1"/>
    <col min="2293" max="2294" width="8.42578125" customWidth="1"/>
    <col min="2295" max="2295" width="9.28515625" bestFit="1" customWidth="1"/>
    <col min="2296" max="2301" width="9.28515625" customWidth="1"/>
    <col min="2302" max="2302" width="11.85546875" bestFit="1" customWidth="1"/>
    <col min="2303" max="2303" width="9.28515625" customWidth="1"/>
    <col min="2304" max="2304" width="8.42578125" customWidth="1"/>
    <col min="2305" max="2305" width="0.7109375" customWidth="1"/>
    <col min="2306" max="2312" width="8.42578125" customWidth="1"/>
    <col min="2313" max="2313" width="9.28515625" bestFit="1" customWidth="1"/>
    <col min="2314" max="2314" width="9.28515625" customWidth="1"/>
    <col min="2315" max="2317" width="8.42578125" customWidth="1"/>
    <col min="2318" max="2318" width="1" customWidth="1"/>
    <col min="2319" max="2320" width="8.42578125" customWidth="1"/>
    <col min="2321" max="2321" width="9.28515625" bestFit="1" customWidth="1"/>
    <col min="2322" max="2322" width="9.28515625" customWidth="1"/>
    <col min="2323" max="2323" width="8.42578125" customWidth="1"/>
    <col min="2521" max="2521" width="2.28515625" customWidth="1"/>
    <col min="2522" max="2522" width="11.28515625" bestFit="1" customWidth="1"/>
    <col min="2523" max="2526" width="7.7109375" customWidth="1"/>
    <col min="2527" max="2533" width="5.85546875" customWidth="1"/>
    <col min="2534" max="2545" width="6.28515625" customWidth="1"/>
    <col min="2546" max="2546" width="9.28515625" customWidth="1"/>
    <col min="2547" max="2547" width="8.42578125" customWidth="1"/>
    <col min="2548" max="2548" width="1.85546875" customWidth="1"/>
    <col min="2549" max="2550" width="8.42578125" customWidth="1"/>
    <col min="2551" max="2551" width="9.28515625" bestFit="1" customWidth="1"/>
    <col min="2552" max="2557" width="9.28515625" customWidth="1"/>
    <col min="2558" max="2558" width="11.85546875" bestFit="1" customWidth="1"/>
    <col min="2559" max="2559" width="9.28515625" customWidth="1"/>
    <col min="2560" max="2560" width="8.42578125" customWidth="1"/>
    <col min="2561" max="2561" width="0.7109375" customWidth="1"/>
    <col min="2562" max="2568" width="8.42578125" customWidth="1"/>
    <col min="2569" max="2569" width="9.28515625" bestFit="1" customWidth="1"/>
    <col min="2570" max="2570" width="9.28515625" customWidth="1"/>
    <col min="2571" max="2573" width="8.42578125" customWidth="1"/>
    <col min="2574" max="2574" width="1" customWidth="1"/>
    <col min="2575" max="2576" width="8.42578125" customWidth="1"/>
    <col min="2577" max="2577" width="9.28515625" bestFit="1" customWidth="1"/>
    <col min="2578" max="2578" width="9.28515625" customWidth="1"/>
    <col min="2579" max="2579" width="8.42578125" customWidth="1"/>
    <col min="2777" max="2777" width="2.28515625" customWidth="1"/>
    <col min="2778" max="2778" width="11.28515625" bestFit="1" customWidth="1"/>
    <col min="2779" max="2782" width="7.7109375" customWidth="1"/>
    <col min="2783" max="2789" width="5.85546875" customWidth="1"/>
    <col min="2790" max="2801" width="6.28515625" customWidth="1"/>
    <col min="2802" max="2802" width="9.28515625" customWidth="1"/>
    <col min="2803" max="2803" width="8.42578125" customWidth="1"/>
    <col min="2804" max="2804" width="1.85546875" customWidth="1"/>
    <col min="2805" max="2806" width="8.42578125" customWidth="1"/>
    <col min="2807" max="2807" width="9.28515625" bestFit="1" customWidth="1"/>
    <col min="2808" max="2813" width="9.28515625" customWidth="1"/>
    <col min="2814" max="2814" width="11.85546875" bestFit="1" customWidth="1"/>
    <col min="2815" max="2815" width="9.28515625" customWidth="1"/>
    <col min="2816" max="2816" width="8.42578125" customWidth="1"/>
    <col min="2817" max="2817" width="0.7109375" customWidth="1"/>
    <col min="2818" max="2824" width="8.42578125" customWidth="1"/>
    <col min="2825" max="2825" width="9.28515625" bestFit="1" customWidth="1"/>
    <col min="2826" max="2826" width="9.28515625" customWidth="1"/>
    <col min="2827" max="2829" width="8.42578125" customWidth="1"/>
    <col min="2830" max="2830" width="1" customWidth="1"/>
    <col min="2831" max="2832" width="8.42578125" customWidth="1"/>
    <col min="2833" max="2833" width="9.28515625" bestFit="1" customWidth="1"/>
    <col min="2834" max="2834" width="9.28515625" customWidth="1"/>
    <col min="2835" max="2835" width="8.42578125" customWidth="1"/>
    <col min="3033" max="3033" width="2.28515625" customWidth="1"/>
    <col min="3034" max="3034" width="11.28515625" bestFit="1" customWidth="1"/>
    <col min="3035" max="3038" width="7.7109375" customWidth="1"/>
    <col min="3039" max="3045" width="5.85546875" customWidth="1"/>
    <col min="3046" max="3057" width="6.28515625" customWidth="1"/>
    <col min="3058" max="3058" width="9.28515625" customWidth="1"/>
    <col min="3059" max="3059" width="8.42578125" customWidth="1"/>
    <col min="3060" max="3060" width="1.85546875" customWidth="1"/>
    <col min="3061" max="3062" width="8.42578125" customWidth="1"/>
    <col min="3063" max="3063" width="9.28515625" bestFit="1" customWidth="1"/>
    <col min="3064" max="3069" width="9.28515625" customWidth="1"/>
    <col min="3070" max="3070" width="11.85546875" bestFit="1" customWidth="1"/>
    <col min="3071" max="3071" width="9.28515625" customWidth="1"/>
    <col min="3072" max="3072" width="8.42578125" customWidth="1"/>
    <col min="3073" max="3073" width="0.7109375" customWidth="1"/>
    <col min="3074" max="3080" width="8.42578125" customWidth="1"/>
    <col min="3081" max="3081" width="9.28515625" bestFit="1" customWidth="1"/>
    <col min="3082" max="3082" width="9.28515625" customWidth="1"/>
    <col min="3083" max="3085" width="8.42578125" customWidth="1"/>
    <col min="3086" max="3086" width="1" customWidth="1"/>
    <col min="3087" max="3088" width="8.42578125" customWidth="1"/>
    <col min="3089" max="3089" width="9.28515625" bestFit="1" customWidth="1"/>
    <col min="3090" max="3090" width="9.28515625" customWidth="1"/>
    <col min="3091" max="3091" width="8.42578125" customWidth="1"/>
    <col min="3289" max="3289" width="2.28515625" customWidth="1"/>
    <col min="3290" max="3290" width="11.28515625" bestFit="1" customWidth="1"/>
    <col min="3291" max="3294" width="7.7109375" customWidth="1"/>
    <col min="3295" max="3301" width="5.85546875" customWidth="1"/>
    <col min="3302" max="3313" width="6.28515625" customWidth="1"/>
    <col min="3314" max="3314" width="9.28515625" customWidth="1"/>
    <col min="3315" max="3315" width="8.42578125" customWidth="1"/>
    <col min="3316" max="3316" width="1.85546875" customWidth="1"/>
    <col min="3317" max="3318" width="8.42578125" customWidth="1"/>
    <col min="3319" max="3319" width="9.28515625" bestFit="1" customWidth="1"/>
    <col min="3320" max="3325" width="9.28515625" customWidth="1"/>
    <col min="3326" max="3326" width="11.85546875" bestFit="1" customWidth="1"/>
    <col min="3327" max="3327" width="9.28515625" customWidth="1"/>
    <col min="3328" max="3328" width="8.42578125" customWidth="1"/>
    <col min="3329" max="3329" width="0.7109375" customWidth="1"/>
    <col min="3330" max="3336" width="8.42578125" customWidth="1"/>
    <col min="3337" max="3337" width="9.28515625" bestFit="1" customWidth="1"/>
    <col min="3338" max="3338" width="9.28515625" customWidth="1"/>
    <col min="3339" max="3341" width="8.42578125" customWidth="1"/>
    <col min="3342" max="3342" width="1" customWidth="1"/>
    <col min="3343" max="3344" width="8.42578125" customWidth="1"/>
    <col min="3345" max="3345" width="9.28515625" bestFit="1" customWidth="1"/>
    <col min="3346" max="3346" width="9.28515625" customWidth="1"/>
    <col min="3347" max="3347" width="8.42578125" customWidth="1"/>
    <col min="3545" max="3545" width="2.28515625" customWidth="1"/>
    <col min="3546" max="3546" width="11.28515625" bestFit="1" customWidth="1"/>
    <col min="3547" max="3550" width="7.7109375" customWidth="1"/>
    <col min="3551" max="3557" width="5.85546875" customWidth="1"/>
    <col min="3558" max="3569" width="6.28515625" customWidth="1"/>
    <col min="3570" max="3570" width="9.28515625" customWidth="1"/>
    <col min="3571" max="3571" width="8.42578125" customWidth="1"/>
    <col min="3572" max="3572" width="1.85546875" customWidth="1"/>
    <col min="3573" max="3574" width="8.42578125" customWidth="1"/>
    <col min="3575" max="3575" width="9.28515625" bestFit="1" customWidth="1"/>
    <col min="3576" max="3581" width="9.28515625" customWidth="1"/>
    <col min="3582" max="3582" width="11.85546875" bestFit="1" customWidth="1"/>
    <col min="3583" max="3583" width="9.28515625" customWidth="1"/>
    <col min="3584" max="3584" width="8.42578125" customWidth="1"/>
    <col min="3585" max="3585" width="0.7109375" customWidth="1"/>
    <col min="3586" max="3592" width="8.42578125" customWidth="1"/>
    <col min="3593" max="3593" width="9.28515625" bestFit="1" customWidth="1"/>
    <col min="3594" max="3594" width="9.28515625" customWidth="1"/>
    <col min="3595" max="3597" width="8.42578125" customWidth="1"/>
    <col min="3598" max="3598" width="1" customWidth="1"/>
    <col min="3599" max="3600" width="8.42578125" customWidth="1"/>
    <col min="3601" max="3601" width="9.28515625" bestFit="1" customWidth="1"/>
    <col min="3602" max="3602" width="9.28515625" customWidth="1"/>
    <col min="3603" max="3603" width="8.42578125" customWidth="1"/>
    <col min="3801" max="3801" width="2.28515625" customWidth="1"/>
    <col min="3802" max="3802" width="11.28515625" bestFit="1" customWidth="1"/>
    <col min="3803" max="3806" width="7.7109375" customWidth="1"/>
    <col min="3807" max="3813" width="5.85546875" customWidth="1"/>
    <col min="3814" max="3825" width="6.28515625" customWidth="1"/>
    <col min="3826" max="3826" width="9.28515625" customWidth="1"/>
    <col min="3827" max="3827" width="8.42578125" customWidth="1"/>
    <col min="3828" max="3828" width="1.85546875" customWidth="1"/>
    <col min="3829" max="3830" width="8.42578125" customWidth="1"/>
    <col min="3831" max="3831" width="9.28515625" bestFit="1" customWidth="1"/>
    <col min="3832" max="3837" width="9.28515625" customWidth="1"/>
    <col min="3838" max="3838" width="11.85546875" bestFit="1" customWidth="1"/>
    <col min="3839" max="3839" width="9.28515625" customWidth="1"/>
    <col min="3840" max="3840" width="8.42578125" customWidth="1"/>
    <col min="3841" max="3841" width="0.7109375" customWidth="1"/>
    <col min="3842" max="3848" width="8.42578125" customWidth="1"/>
    <col min="3849" max="3849" width="9.28515625" bestFit="1" customWidth="1"/>
    <col min="3850" max="3850" width="9.28515625" customWidth="1"/>
    <col min="3851" max="3853" width="8.42578125" customWidth="1"/>
    <col min="3854" max="3854" width="1" customWidth="1"/>
    <col min="3855" max="3856" width="8.42578125" customWidth="1"/>
    <col min="3857" max="3857" width="9.28515625" bestFit="1" customWidth="1"/>
    <col min="3858" max="3858" width="9.28515625" customWidth="1"/>
    <col min="3859" max="3859" width="8.42578125" customWidth="1"/>
    <col min="4057" max="4057" width="2.28515625" customWidth="1"/>
    <col min="4058" max="4058" width="11.28515625" bestFit="1" customWidth="1"/>
    <col min="4059" max="4062" width="7.7109375" customWidth="1"/>
    <col min="4063" max="4069" width="5.85546875" customWidth="1"/>
    <col min="4070" max="4081" width="6.28515625" customWidth="1"/>
    <col min="4082" max="4082" width="9.28515625" customWidth="1"/>
    <col min="4083" max="4083" width="8.42578125" customWidth="1"/>
    <col min="4084" max="4084" width="1.85546875" customWidth="1"/>
    <col min="4085" max="4086" width="8.42578125" customWidth="1"/>
    <col min="4087" max="4087" width="9.28515625" bestFit="1" customWidth="1"/>
    <col min="4088" max="4093" width="9.28515625" customWidth="1"/>
    <col min="4094" max="4094" width="11.85546875" bestFit="1" customWidth="1"/>
    <col min="4095" max="4095" width="9.28515625" customWidth="1"/>
    <col min="4096" max="4096" width="8.42578125" customWidth="1"/>
    <col min="4097" max="4097" width="0.7109375" customWidth="1"/>
    <col min="4098" max="4104" width="8.42578125" customWidth="1"/>
    <col min="4105" max="4105" width="9.28515625" bestFit="1" customWidth="1"/>
    <col min="4106" max="4106" width="9.28515625" customWidth="1"/>
    <col min="4107" max="4109" width="8.42578125" customWidth="1"/>
    <col min="4110" max="4110" width="1" customWidth="1"/>
    <col min="4111" max="4112" width="8.42578125" customWidth="1"/>
    <col min="4113" max="4113" width="9.28515625" bestFit="1" customWidth="1"/>
    <col min="4114" max="4114" width="9.28515625" customWidth="1"/>
    <col min="4115" max="4115" width="8.42578125" customWidth="1"/>
    <col min="4313" max="4313" width="2.28515625" customWidth="1"/>
    <col min="4314" max="4314" width="11.28515625" bestFit="1" customWidth="1"/>
    <col min="4315" max="4318" width="7.7109375" customWidth="1"/>
    <col min="4319" max="4325" width="5.85546875" customWidth="1"/>
    <col min="4326" max="4337" width="6.28515625" customWidth="1"/>
    <col min="4338" max="4338" width="9.28515625" customWidth="1"/>
    <col min="4339" max="4339" width="8.42578125" customWidth="1"/>
    <col min="4340" max="4340" width="1.85546875" customWidth="1"/>
    <col min="4341" max="4342" width="8.42578125" customWidth="1"/>
    <col min="4343" max="4343" width="9.28515625" bestFit="1" customWidth="1"/>
    <col min="4344" max="4349" width="9.28515625" customWidth="1"/>
    <col min="4350" max="4350" width="11.85546875" bestFit="1" customWidth="1"/>
    <col min="4351" max="4351" width="9.28515625" customWidth="1"/>
    <col min="4352" max="4352" width="8.42578125" customWidth="1"/>
    <col min="4353" max="4353" width="0.7109375" customWidth="1"/>
    <col min="4354" max="4360" width="8.42578125" customWidth="1"/>
    <col min="4361" max="4361" width="9.28515625" bestFit="1" customWidth="1"/>
    <col min="4362" max="4362" width="9.28515625" customWidth="1"/>
    <col min="4363" max="4365" width="8.42578125" customWidth="1"/>
    <col min="4366" max="4366" width="1" customWidth="1"/>
    <col min="4367" max="4368" width="8.42578125" customWidth="1"/>
    <col min="4369" max="4369" width="9.28515625" bestFit="1" customWidth="1"/>
    <col min="4370" max="4370" width="9.28515625" customWidth="1"/>
    <col min="4371" max="4371" width="8.42578125" customWidth="1"/>
    <col min="4569" max="4569" width="2.28515625" customWidth="1"/>
    <col min="4570" max="4570" width="11.28515625" bestFit="1" customWidth="1"/>
    <col min="4571" max="4574" width="7.7109375" customWidth="1"/>
    <col min="4575" max="4581" width="5.85546875" customWidth="1"/>
    <col min="4582" max="4593" width="6.28515625" customWidth="1"/>
    <col min="4594" max="4594" width="9.28515625" customWidth="1"/>
    <col min="4595" max="4595" width="8.42578125" customWidth="1"/>
    <col min="4596" max="4596" width="1.85546875" customWidth="1"/>
    <col min="4597" max="4598" width="8.42578125" customWidth="1"/>
    <col min="4599" max="4599" width="9.28515625" bestFit="1" customWidth="1"/>
    <col min="4600" max="4605" width="9.28515625" customWidth="1"/>
    <col min="4606" max="4606" width="11.85546875" bestFit="1" customWidth="1"/>
    <col min="4607" max="4607" width="9.28515625" customWidth="1"/>
    <col min="4608" max="4608" width="8.42578125" customWidth="1"/>
    <col min="4609" max="4609" width="0.7109375" customWidth="1"/>
    <col min="4610" max="4616" width="8.42578125" customWidth="1"/>
    <col min="4617" max="4617" width="9.28515625" bestFit="1" customWidth="1"/>
    <col min="4618" max="4618" width="9.28515625" customWidth="1"/>
    <col min="4619" max="4621" width="8.42578125" customWidth="1"/>
    <col min="4622" max="4622" width="1" customWidth="1"/>
    <col min="4623" max="4624" width="8.42578125" customWidth="1"/>
    <col min="4625" max="4625" width="9.28515625" bestFit="1" customWidth="1"/>
    <col min="4626" max="4626" width="9.28515625" customWidth="1"/>
    <col min="4627" max="4627" width="8.42578125" customWidth="1"/>
    <col min="4825" max="4825" width="2.28515625" customWidth="1"/>
    <col min="4826" max="4826" width="11.28515625" bestFit="1" customWidth="1"/>
    <col min="4827" max="4830" width="7.7109375" customWidth="1"/>
    <col min="4831" max="4837" width="5.85546875" customWidth="1"/>
    <col min="4838" max="4849" width="6.28515625" customWidth="1"/>
    <col min="4850" max="4850" width="9.28515625" customWidth="1"/>
    <col min="4851" max="4851" width="8.42578125" customWidth="1"/>
    <col min="4852" max="4852" width="1.85546875" customWidth="1"/>
    <col min="4853" max="4854" width="8.42578125" customWidth="1"/>
    <col min="4855" max="4855" width="9.28515625" bestFit="1" customWidth="1"/>
    <col min="4856" max="4861" width="9.28515625" customWidth="1"/>
    <col min="4862" max="4862" width="11.85546875" bestFit="1" customWidth="1"/>
    <col min="4863" max="4863" width="9.28515625" customWidth="1"/>
    <col min="4864" max="4864" width="8.42578125" customWidth="1"/>
    <col min="4865" max="4865" width="0.7109375" customWidth="1"/>
    <col min="4866" max="4872" width="8.42578125" customWidth="1"/>
    <col min="4873" max="4873" width="9.28515625" bestFit="1" customWidth="1"/>
    <col min="4874" max="4874" width="9.28515625" customWidth="1"/>
    <col min="4875" max="4877" width="8.42578125" customWidth="1"/>
    <col min="4878" max="4878" width="1" customWidth="1"/>
    <col min="4879" max="4880" width="8.42578125" customWidth="1"/>
    <col min="4881" max="4881" width="9.28515625" bestFit="1" customWidth="1"/>
    <col min="4882" max="4882" width="9.28515625" customWidth="1"/>
    <col min="4883" max="4883" width="8.42578125" customWidth="1"/>
    <col min="5081" max="5081" width="2.28515625" customWidth="1"/>
    <col min="5082" max="5082" width="11.28515625" bestFit="1" customWidth="1"/>
    <col min="5083" max="5086" width="7.7109375" customWidth="1"/>
    <col min="5087" max="5093" width="5.85546875" customWidth="1"/>
    <col min="5094" max="5105" width="6.28515625" customWidth="1"/>
    <col min="5106" max="5106" width="9.28515625" customWidth="1"/>
    <col min="5107" max="5107" width="8.42578125" customWidth="1"/>
    <col min="5108" max="5108" width="1.85546875" customWidth="1"/>
    <col min="5109" max="5110" width="8.42578125" customWidth="1"/>
    <col min="5111" max="5111" width="9.28515625" bestFit="1" customWidth="1"/>
    <col min="5112" max="5117" width="9.28515625" customWidth="1"/>
    <col min="5118" max="5118" width="11.85546875" bestFit="1" customWidth="1"/>
    <col min="5119" max="5119" width="9.28515625" customWidth="1"/>
    <col min="5120" max="5120" width="8.42578125" customWidth="1"/>
    <col min="5121" max="5121" width="0.7109375" customWidth="1"/>
    <col min="5122" max="5128" width="8.42578125" customWidth="1"/>
    <col min="5129" max="5129" width="9.28515625" bestFit="1" customWidth="1"/>
    <col min="5130" max="5130" width="9.28515625" customWidth="1"/>
    <col min="5131" max="5133" width="8.42578125" customWidth="1"/>
    <col min="5134" max="5134" width="1" customWidth="1"/>
    <col min="5135" max="5136" width="8.42578125" customWidth="1"/>
    <col min="5137" max="5137" width="9.28515625" bestFit="1" customWidth="1"/>
    <col min="5138" max="5138" width="9.28515625" customWidth="1"/>
    <col min="5139" max="5139" width="8.42578125" customWidth="1"/>
    <col min="5337" max="5337" width="2.28515625" customWidth="1"/>
    <col min="5338" max="5338" width="11.28515625" bestFit="1" customWidth="1"/>
    <col min="5339" max="5342" width="7.7109375" customWidth="1"/>
    <col min="5343" max="5349" width="5.85546875" customWidth="1"/>
    <col min="5350" max="5361" width="6.28515625" customWidth="1"/>
    <col min="5362" max="5362" width="9.28515625" customWidth="1"/>
    <col min="5363" max="5363" width="8.42578125" customWidth="1"/>
    <col min="5364" max="5364" width="1.85546875" customWidth="1"/>
    <col min="5365" max="5366" width="8.42578125" customWidth="1"/>
    <col min="5367" max="5367" width="9.28515625" bestFit="1" customWidth="1"/>
    <col min="5368" max="5373" width="9.28515625" customWidth="1"/>
    <col min="5374" max="5374" width="11.85546875" bestFit="1" customWidth="1"/>
    <col min="5375" max="5375" width="9.28515625" customWidth="1"/>
    <col min="5376" max="5376" width="8.42578125" customWidth="1"/>
    <col min="5377" max="5377" width="0.7109375" customWidth="1"/>
    <col min="5378" max="5384" width="8.42578125" customWidth="1"/>
    <col min="5385" max="5385" width="9.28515625" bestFit="1" customWidth="1"/>
    <col min="5386" max="5386" width="9.28515625" customWidth="1"/>
    <col min="5387" max="5389" width="8.42578125" customWidth="1"/>
    <col min="5390" max="5390" width="1" customWidth="1"/>
    <col min="5391" max="5392" width="8.42578125" customWidth="1"/>
    <col min="5393" max="5393" width="9.28515625" bestFit="1" customWidth="1"/>
    <col min="5394" max="5394" width="9.28515625" customWidth="1"/>
    <col min="5395" max="5395" width="8.42578125" customWidth="1"/>
    <col min="5593" max="5593" width="2.28515625" customWidth="1"/>
    <col min="5594" max="5594" width="11.28515625" bestFit="1" customWidth="1"/>
    <col min="5595" max="5598" width="7.7109375" customWidth="1"/>
    <col min="5599" max="5605" width="5.85546875" customWidth="1"/>
    <col min="5606" max="5617" width="6.28515625" customWidth="1"/>
    <col min="5618" max="5618" width="9.28515625" customWidth="1"/>
    <col min="5619" max="5619" width="8.42578125" customWidth="1"/>
    <col min="5620" max="5620" width="1.85546875" customWidth="1"/>
    <col min="5621" max="5622" width="8.42578125" customWidth="1"/>
    <col min="5623" max="5623" width="9.28515625" bestFit="1" customWidth="1"/>
    <col min="5624" max="5629" width="9.28515625" customWidth="1"/>
    <col min="5630" max="5630" width="11.85546875" bestFit="1" customWidth="1"/>
    <col min="5631" max="5631" width="9.28515625" customWidth="1"/>
    <col min="5632" max="5632" width="8.42578125" customWidth="1"/>
    <col min="5633" max="5633" width="0.7109375" customWidth="1"/>
    <col min="5634" max="5640" width="8.42578125" customWidth="1"/>
    <col min="5641" max="5641" width="9.28515625" bestFit="1" customWidth="1"/>
    <col min="5642" max="5642" width="9.28515625" customWidth="1"/>
    <col min="5643" max="5645" width="8.42578125" customWidth="1"/>
    <col min="5646" max="5646" width="1" customWidth="1"/>
    <col min="5647" max="5648" width="8.42578125" customWidth="1"/>
    <col min="5649" max="5649" width="9.28515625" bestFit="1" customWidth="1"/>
    <col min="5650" max="5650" width="9.28515625" customWidth="1"/>
    <col min="5651" max="5651" width="8.42578125" customWidth="1"/>
    <col min="5849" max="5849" width="2.28515625" customWidth="1"/>
    <col min="5850" max="5850" width="11.28515625" bestFit="1" customWidth="1"/>
    <col min="5851" max="5854" width="7.7109375" customWidth="1"/>
    <col min="5855" max="5861" width="5.85546875" customWidth="1"/>
    <col min="5862" max="5873" width="6.28515625" customWidth="1"/>
    <col min="5874" max="5874" width="9.28515625" customWidth="1"/>
    <col min="5875" max="5875" width="8.42578125" customWidth="1"/>
    <col min="5876" max="5876" width="1.85546875" customWidth="1"/>
    <col min="5877" max="5878" width="8.42578125" customWidth="1"/>
    <col min="5879" max="5879" width="9.28515625" bestFit="1" customWidth="1"/>
    <col min="5880" max="5885" width="9.28515625" customWidth="1"/>
    <col min="5886" max="5886" width="11.85546875" bestFit="1" customWidth="1"/>
    <col min="5887" max="5887" width="9.28515625" customWidth="1"/>
    <col min="5888" max="5888" width="8.42578125" customWidth="1"/>
    <col min="5889" max="5889" width="0.7109375" customWidth="1"/>
    <col min="5890" max="5896" width="8.42578125" customWidth="1"/>
    <col min="5897" max="5897" width="9.28515625" bestFit="1" customWidth="1"/>
    <col min="5898" max="5898" width="9.28515625" customWidth="1"/>
    <col min="5899" max="5901" width="8.42578125" customWidth="1"/>
    <col min="5902" max="5902" width="1" customWidth="1"/>
    <col min="5903" max="5904" width="8.42578125" customWidth="1"/>
    <col min="5905" max="5905" width="9.28515625" bestFit="1" customWidth="1"/>
    <col min="5906" max="5906" width="9.28515625" customWidth="1"/>
    <col min="5907" max="5907" width="8.42578125" customWidth="1"/>
    <col min="6105" max="6105" width="2.28515625" customWidth="1"/>
    <col min="6106" max="6106" width="11.28515625" bestFit="1" customWidth="1"/>
    <col min="6107" max="6110" width="7.7109375" customWidth="1"/>
    <col min="6111" max="6117" width="5.85546875" customWidth="1"/>
    <col min="6118" max="6129" width="6.28515625" customWidth="1"/>
    <col min="6130" max="6130" width="9.28515625" customWidth="1"/>
    <col min="6131" max="6131" width="8.42578125" customWidth="1"/>
    <col min="6132" max="6132" width="1.85546875" customWidth="1"/>
    <col min="6133" max="6134" width="8.42578125" customWidth="1"/>
    <col min="6135" max="6135" width="9.28515625" bestFit="1" customWidth="1"/>
    <col min="6136" max="6141" width="9.28515625" customWidth="1"/>
    <col min="6142" max="6142" width="11.85546875" bestFit="1" customWidth="1"/>
    <col min="6143" max="6143" width="9.28515625" customWidth="1"/>
    <col min="6144" max="6144" width="8.42578125" customWidth="1"/>
    <col min="6145" max="6145" width="0.7109375" customWidth="1"/>
    <col min="6146" max="6152" width="8.42578125" customWidth="1"/>
    <col min="6153" max="6153" width="9.28515625" bestFit="1" customWidth="1"/>
    <col min="6154" max="6154" width="9.28515625" customWidth="1"/>
    <col min="6155" max="6157" width="8.42578125" customWidth="1"/>
    <col min="6158" max="6158" width="1" customWidth="1"/>
    <col min="6159" max="6160" width="8.42578125" customWidth="1"/>
    <col min="6161" max="6161" width="9.28515625" bestFit="1" customWidth="1"/>
    <col min="6162" max="6162" width="9.28515625" customWidth="1"/>
    <col min="6163" max="6163" width="8.42578125" customWidth="1"/>
    <col min="6361" max="6361" width="2.28515625" customWidth="1"/>
    <col min="6362" max="6362" width="11.28515625" bestFit="1" customWidth="1"/>
    <col min="6363" max="6366" width="7.7109375" customWidth="1"/>
    <col min="6367" max="6373" width="5.85546875" customWidth="1"/>
    <col min="6374" max="6385" width="6.28515625" customWidth="1"/>
    <col min="6386" max="6386" width="9.28515625" customWidth="1"/>
    <col min="6387" max="6387" width="8.42578125" customWidth="1"/>
    <col min="6388" max="6388" width="1.85546875" customWidth="1"/>
    <col min="6389" max="6390" width="8.42578125" customWidth="1"/>
    <col min="6391" max="6391" width="9.28515625" bestFit="1" customWidth="1"/>
    <col min="6392" max="6397" width="9.28515625" customWidth="1"/>
    <col min="6398" max="6398" width="11.85546875" bestFit="1" customWidth="1"/>
    <col min="6399" max="6399" width="9.28515625" customWidth="1"/>
    <col min="6400" max="6400" width="8.42578125" customWidth="1"/>
    <col min="6401" max="6401" width="0.7109375" customWidth="1"/>
    <col min="6402" max="6408" width="8.42578125" customWidth="1"/>
    <col min="6409" max="6409" width="9.28515625" bestFit="1" customWidth="1"/>
    <col min="6410" max="6410" width="9.28515625" customWidth="1"/>
    <col min="6411" max="6413" width="8.42578125" customWidth="1"/>
    <col min="6414" max="6414" width="1" customWidth="1"/>
    <col min="6415" max="6416" width="8.42578125" customWidth="1"/>
    <col min="6417" max="6417" width="9.28515625" bestFit="1" customWidth="1"/>
    <col min="6418" max="6418" width="9.28515625" customWidth="1"/>
    <col min="6419" max="6419" width="8.42578125" customWidth="1"/>
    <col min="6617" max="6617" width="2.28515625" customWidth="1"/>
    <col min="6618" max="6618" width="11.28515625" bestFit="1" customWidth="1"/>
    <col min="6619" max="6622" width="7.7109375" customWidth="1"/>
    <col min="6623" max="6629" width="5.85546875" customWidth="1"/>
    <col min="6630" max="6641" width="6.28515625" customWidth="1"/>
    <col min="6642" max="6642" width="9.28515625" customWidth="1"/>
    <col min="6643" max="6643" width="8.42578125" customWidth="1"/>
    <col min="6644" max="6644" width="1.85546875" customWidth="1"/>
    <col min="6645" max="6646" width="8.42578125" customWidth="1"/>
    <col min="6647" max="6647" width="9.28515625" bestFit="1" customWidth="1"/>
    <col min="6648" max="6653" width="9.28515625" customWidth="1"/>
    <col min="6654" max="6654" width="11.85546875" bestFit="1" customWidth="1"/>
    <col min="6655" max="6655" width="9.28515625" customWidth="1"/>
    <col min="6656" max="6656" width="8.42578125" customWidth="1"/>
    <col min="6657" max="6657" width="0.7109375" customWidth="1"/>
    <col min="6658" max="6664" width="8.42578125" customWidth="1"/>
    <col min="6665" max="6665" width="9.28515625" bestFit="1" customWidth="1"/>
    <col min="6666" max="6666" width="9.28515625" customWidth="1"/>
    <col min="6667" max="6669" width="8.42578125" customWidth="1"/>
    <col min="6670" max="6670" width="1" customWidth="1"/>
    <col min="6671" max="6672" width="8.42578125" customWidth="1"/>
    <col min="6673" max="6673" width="9.28515625" bestFit="1" customWidth="1"/>
    <col min="6674" max="6674" width="9.28515625" customWidth="1"/>
    <col min="6675" max="6675" width="8.42578125" customWidth="1"/>
    <col min="6873" max="6873" width="2.28515625" customWidth="1"/>
    <col min="6874" max="6874" width="11.28515625" bestFit="1" customWidth="1"/>
    <col min="6875" max="6878" width="7.7109375" customWidth="1"/>
    <col min="6879" max="6885" width="5.85546875" customWidth="1"/>
    <col min="6886" max="6897" width="6.28515625" customWidth="1"/>
    <col min="6898" max="6898" width="9.28515625" customWidth="1"/>
    <col min="6899" max="6899" width="8.42578125" customWidth="1"/>
    <col min="6900" max="6900" width="1.85546875" customWidth="1"/>
    <col min="6901" max="6902" width="8.42578125" customWidth="1"/>
    <col min="6903" max="6903" width="9.28515625" bestFit="1" customWidth="1"/>
    <col min="6904" max="6909" width="9.28515625" customWidth="1"/>
    <col min="6910" max="6910" width="11.85546875" bestFit="1" customWidth="1"/>
    <col min="6911" max="6911" width="9.28515625" customWidth="1"/>
    <col min="6912" max="6912" width="8.42578125" customWidth="1"/>
    <col min="6913" max="6913" width="0.7109375" customWidth="1"/>
    <col min="6914" max="6920" width="8.42578125" customWidth="1"/>
    <col min="6921" max="6921" width="9.28515625" bestFit="1" customWidth="1"/>
    <col min="6922" max="6922" width="9.28515625" customWidth="1"/>
    <col min="6923" max="6925" width="8.42578125" customWidth="1"/>
    <col min="6926" max="6926" width="1" customWidth="1"/>
    <col min="6927" max="6928" width="8.42578125" customWidth="1"/>
    <col min="6929" max="6929" width="9.28515625" bestFit="1" customWidth="1"/>
    <col min="6930" max="6930" width="9.28515625" customWidth="1"/>
    <col min="6931" max="6931" width="8.42578125" customWidth="1"/>
    <col min="7129" max="7129" width="2.28515625" customWidth="1"/>
    <col min="7130" max="7130" width="11.28515625" bestFit="1" customWidth="1"/>
    <col min="7131" max="7134" width="7.7109375" customWidth="1"/>
    <col min="7135" max="7141" width="5.85546875" customWidth="1"/>
    <col min="7142" max="7153" width="6.28515625" customWidth="1"/>
    <col min="7154" max="7154" width="9.28515625" customWidth="1"/>
    <col min="7155" max="7155" width="8.42578125" customWidth="1"/>
    <col min="7156" max="7156" width="1.85546875" customWidth="1"/>
    <col min="7157" max="7158" width="8.42578125" customWidth="1"/>
    <col min="7159" max="7159" width="9.28515625" bestFit="1" customWidth="1"/>
    <col min="7160" max="7165" width="9.28515625" customWidth="1"/>
    <col min="7166" max="7166" width="11.85546875" bestFit="1" customWidth="1"/>
    <col min="7167" max="7167" width="9.28515625" customWidth="1"/>
    <col min="7168" max="7168" width="8.42578125" customWidth="1"/>
    <col min="7169" max="7169" width="0.7109375" customWidth="1"/>
    <col min="7170" max="7176" width="8.42578125" customWidth="1"/>
    <col min="7177" max="7177" width="9.28515625" bestFit="1" customWidth="1"/>
    <col min="7178" max="7178" width="9.28515625" customWidth="1"/>
    <col min="7179" max="7181" width="8.42578125" customWidth="1"/>
    <col min="7182" max="7182" width="1" customWidth="1"/>
    <col min="7183" max="7184" width="8.42578125" customWidth="1"/>
    <col min="7185" max="7185" width="9.28515625" bestFit="1" customWidth="1"/>
    <col min="7186" max="7186" width="9.28515625" customWidth="1"/>
    <col min="7187" max="7187" width="8.42578125" customWidth="1"/>
    <col min="7385" max="7385" width="2.28515625" customWidth="1"/>
    <col min="7386" max="7386" width="11.28515625" bestFit="1" customWidth="1"/>
    <col min="7387" max="7390" width="7.7109375" customWidth="1"/>
    <col min="7391" max="7397" width="5.85546875" customWidth="1"/>
    <col min="7398" max="7409" width="6.28515625" customWidth="1"/>
    <col min="7410" max="7410" width="9.28515625" customWidth="1"/>
    <col min="7411" max="7411" width="8.42578125" customWidth="1"/>
    <col min="7412" max="7412" width="1.85546875" customWidth="1"/>
    <col min="7413" max="7414" width="8.42578125" customWidth="1"/>
    <col min="7415" max="7415" width="9.28515625" bestFit="1" customWidth="1"/>
    <col min="7416" max="7421" width="9.28515625" customWidth="1"/>
    <col min="7422" max="7422" width="11.85546875" bestFit="1" customWidth="1"/>
    <col min="7423" max="7423" width="9.28515625" customWidth="1"/>
    <col min="7424" max="7424" width="8.42578125" customWidth="1"/>
    <col min="7425" max="7425" width="0.7109375" customWidth="1"/>
    <col min="7426" max="7432" width="8.42578125" customWidth="1"/>
    <col min="7433" max="7433" width="9.28515625" bestFit="1" customWidth="1"/>
    <col min="7434" max="7434" width="9.28515625" customWidth="1"/>
    <col min="7435" max="7437" width="8.42578125" customWidth="1"/>
    <col min="7438" max="7438" width="1" customWidth="1"/>
    <col min="7439" max="7440" width="8.42578125" customWidth="1"/>
    <col min="7441" max="7441" width="9.28515625" bestFit="1" customWidth="1"/>
    <col min="7442" max="7442" width="9.28515625" customWidth="1"/>
    <col min="7443" max="7443" width="8.42578125" customWidth="1"/>
    <col min="7641" max="7641" width="2.28515625" customWidth="1"/>
    <col min="7642" max="7642" width="11.28515625" bestFit="1" customWidth="1"/>
    <col min="7643" max="7646" width="7.7109375" customWidth="1"/>
    <col min="7647" max="7653" width="5.85546875" customWidth="1"/>
    <col min="7654" max="7665" width="6.28515625" customWidth="1"/>
    <col min="7666" max="7666" width="9.28515625" customWidth="1"/>
    <col min="7667" max="7667" width="8.42578125" customWidth="1"/>
    <col min="7668" max="7668" width="1.85546875" customWidth="1"/>
    <col min="7669" max="7670" width="8.42578125" customWidth="1"/>
    <col min="7671" max="7671" width="9.28515625" bestFit="1" customWidth="1"/>
    <col min="7672" max="7677" width="9.28515625" customWidth="1"/>
    <col min="7678" max="7678" width="11.85546875" bestFit="1" customWidth="1"/>
    <col min="7679" max="7679" width="9.28515625" customWidth="1"/>
    <col min="7680" max="7680" width="8.42578125" customWidth="1"/>
    <col min="7681" max="7681" width="0.7109375" customWidth="1"/>
    <col min="7682" max="7688" width="8.42578125" customWidth="1"/>
    <col min="7689" max="7689" width="9.28515625" bestFit="1" customWidth="1"/>
    <col min="7690" max="7690" width="9.28515625" customWidth="1"/>
    <col min="7691" max="7693" width="8.42578125" customWidth="1"/>
    <col min="7694" max="7694" width="1" customWidth="1"/>
    <col min="7695" max="7696" width="8.42578125" customWidth="1"/>
    <col min="7697" max="7697" width="9.28515625" bestFit="1" customWidth="1"/>
    <col min="7698" max="7698" width="9.28515625" customWidth="1"/>
    <col min="7699" max="7699" width="8.42578125" customWidth="1"/>
    <col min="7897" max="7897" width="2.28515625" customWidth="1"/>
    <col min="7898" max="7898" width="11.28515625" bestFit="1" customWidth="1"/>
    <col min="7899" max="7902" width="7.7109375" customWidth="1"/>
    <col min="7903" max="7909" width="5.85546875" customWidth="1"/>
    <col min="7910" max="7921" width="6.28515625" customWidth="1"/>
    <col min="7922" max="7922" width="9.28515625" customWidth="1"/>
    <col min="7923" max="7923" width="8.42578125" customWidth="1"/>
    <col min="7924" max="7924" width="1.85546875" customWidth="1"/>
    <col min="7925" max="7926" width="8.42578125" customWidth="1"/>
    <col min="7927" max="7927" width="9.28515625" bestFit="1" customWidth="1"/>
    <col min="7928" max="7933" width="9.28515625" customWidth="1"/>
    <col min="7934" max="7934" width="11.85546875" bestFit="1" customWidth="1"/>
    <col min="7935" max="7935" width="9.28515625" customWidth="1"/>
    <col min="7936" max="7936" width="8.42578125" customWidth="1"/>
    <col min="7937" max="7937" width="0.7109375" customWidth="1"/>
    <col min="7938" max="7944" width="8.42578125" customWidth="1"/>
    <col min="7945" max="7945" width="9.28515625" bestFit="1" customWidth="1"/>
    <col min="7946" max="7946" width="9.28515625" customWidth="1"/>
    <col min="7947" max="7949" width="8.42578125" customWidth="1"/>
    <col min="7950" max="7950" width="1" customWidth="1"/>
    <col min="7951" max="7952" width="8.42578125" customWidth="1"/>
    <col min="7953" max="7953" width="9.28515625" bestFit="1" customWidth="1"/>
    <col min="7954" max="7954" width="9.28515625" customWidth="1"/>
    <col min="7955" max="7955" width="8.42578125" customWidth="1"/>
    <col min="8153" max="8153" width="2.28515625" customWidth="1"/>
    <col min="8154" max="8154" width="11.28515625" bestFit="1" customWidth="1"/>
    <col min="8155" max="8158" width="7.7109375" customWidth="1"/>
    <col min="8159" max="8165" width="5.85546875" customWidth="1"/>
    <col min="8166" max="8177" width="6.28515625" customWidth="1"/>
    <col min="8178" max="8178" width="9.28515625" customWidth="1"/>
    <col min="8179" max="8179" width="8.42578125" customWidth="1"/>
    <col min="8180" max="8180" width="1.85546875" customWidth="1"/>
    <col min="8181" max="8182" width="8.42578125" customWidth="1"/>
    <col min="8183" max="8183" width="9.28515625" bestFit="1" customWidth="1"/>
    <col min="8184" max="8189" width="9.28515625" customWidth="1"/>
    <col min="8190" max="8190" width="11.85546875" bestFit="1" customWidth="1"/>
    <col min="8191" max="8191" width="9.28515625" customWidth="1"/>
    <col min="8192" max="8192" width="8.42578125" customWidth="1"/>
    <col min="8193" max="8193" width="0.7109375" customWidth="1"/>
    <col min="8194" max="8200" width="8.42578125" customWidth="1"/>
    <col min="8201" max="8201" width="9.28515625" bestFit="1" customWidth="1"/>
    <col min="8202" max="8202" width="9.28515625" customWidth="1"/>
    <col min="8203" max="8205" width="8.42578125" customWidth="1"/>
    <col min="8206" max="8206" width="1" customWidth="1"/>
    <col min="8207" max="8208" width="8.42578125" customWidth="1"/>
    <col min="8209" max="8209" width="9.28515625" bestFit="1" customWidth="1"/>
    <col min="8210" max="8210" width="9.28515625" customWidth="1"/>
    <col min="8211" max="8211" width="8.42578125" customWidth="1"/>
    <col min="8409" max="8409" width="2.28515625" customWidth="1"/>
    <col min="8410" max="8410" width="11.28515625" bestFit="1" customWidth="1"/>
    <col min="8411" max="8414" width="7.7109375" customWidth="1"/>
    <col min="8415" max="8421" width="5.85546875" customWidth="1"/>
    <col min="8422" max="8433" width="6.28515625" customWidth="1"/>
    <col min="8434" max="8434" width="9.28515625" customWidth="1"/>
    <col min="8435" max="8435" width="8.42578125" customWidth="1"/>
    <col min="8436" max="8436" width="1.85546875" customWidth="1"/>
    <col min="8437" max="8438" width="8.42578125" customWidth="1"/>
    <col min="8439" max="8439" width="9.28515625" bestFit="1" customWidth="1"/>
    <col min="8440" max="8445" width="9.28515625" customWidth="1"/>
    <col min="8446" max="8446" width="11.85546875" bestFit="1" customWidth="1"/>
    <col min="8447" max="8447" width="9.28515625" customWidth="1"/>
    <col min="8448" max="8448" width="8.42578125" customWidth="1"/>
    <col min="8449" max="8449" width="0.7109375" customWidth="1"/>
    <col min="8450" max="8456" width="8.42578125" customWidth="1"/>
    <col min="8457" max="8457" width="9.28515625" bestFit="1" customWidth="1"/>
    <col min="8458" max="8458" width="9.28515625" customWidth="1"/>
    <col min="8459" max="8461" width="8.42578125" customWidth="1"/>
    <col min="8462" max="8462" width="1" customWidth="1"/>
    <col min="8463" max="8464" width="8.42578125" customWidth="1"/>
    <col min="8465" max="8465" width="9.28515625" bestFit="1" customWidth="1"/>
    <col min="8466" max="8466" width="9.28515625" customWidth="1"/>
    <col min="8467" max="8467" width="8.42578125" customWidth="1"/>
    <col min="8665" max="8665" width="2.28515625" customWidth="1"/>
    <col min="8666" max="8666" width="11.28515625" bestFit="1" customWidth="1"/>
    <col min="8667" max="8670" width="7.7109375" customWidth="1"/>
    <col min="8671" max="8677" width="5.85546875" customWidth="1"/>
    <col min="8678" max="8689" width="6.28515625" customWidth="1"/>
    <col min="8690" max="8690" width="9.28515625" customWidth="1"/>
    <col min="8691" max="8691" width="8.42578125" customWidth="1"/>
    <col min="8692" max="8692" width="1.85546875" customWidth="1"/>
    <col min="8693" max="8694" width="8.42578125" customWidth="1"/>
    <col min="8695" max="8695" width="9.28515625" bestFit="1" customWidth="1"/>
    <col min="8696" max="8701" width="9.28515625" customWidth="1"/>
    <col min="8702" max="8702" width="11.85546875" bestFit="1" customWidth="1"/>
    <col min="8703" max="8703" width="9.28515625" customWidth="1"/>
    <col min="8704" max="8704" width="8.42578125" customWidth="1"/>
    <col min="8705" max="8705" width="0.7109375" customWidth="1"/>
    <col min="8706" max="8712" width="8.42578125" customWidth="1"/>
    <col min="8713" max="8713" width="9.28515625" bestFit="1" customWidth="1"/>
    <col min="8714" max="8714" width="9.28515625" customWidth="1"/>
    <col min="8715" max="8717" width="8.42578125" customWidth="1"/>
    <col min="8718" max="8718" width="1" customWidth="1"/>
    <col min="8719" max="8720" width="8.42578125" customWidth="1"/>
    <col min="8721" max="8721" width="9.28515625" bestFit="1" customWidth="1"/>
    <col min="8722" max="8722" width="9.28515625" customWidth="1"/>
    <col min="8723" max="8723" width="8.42578125" customWidth="1"/>
    <col min="8921" max="8921" width="2.28515625" customWidth="1"/>
    <col min="8922" max="8922" width="11.28515625" bestFit="1" customWidth="1"/>
    <col min="8923" max="8926" width="7.7109375" customWidth="1"/>
    <col min="8927" max="8933" width="5.85546875" customWidth="1"/>
    <col min="8934" max="8945" width="6.28515625" customWidth="1"/>
    <col min="8946" max="8946" width="9.28515625" customWidth="1"/>
    <col min="8947" max="8947" width="8.42578125" customWidth="1"/>
    <col min="8948" max="8948" width="1.85546875" customWidth="1"/>
    <col min="8949" max="8950" width="8.42578125" customWidth="1"/>
    <col min="8951" max="8951" width="9.28515625" bestFit="1" customWidth="1"/>
    <col min="8952" max="8957" width="9.28515625" customWidth="1"/>
    <col min="8958" max="8958" width="11.85546875" bestFit="1" customWidth="1"/>
    <col min="8959" max="8959" width="9.28515625" customWidth="1"/>
    <col min="8960" max="8960" width="8.42578125" customWidth="1"/>
    <col min="8961" max="8961" width="0.7109375" customWidth="1"/>
    <col min="8962" max="8968" width="8.42578125" customWidth="1"/>
    <col min="8969" max="8969" width="9.28515625" bestFit="1" customWidth="1"/>
    <col min="8970" max="8970" width="9.28515625" customWidth="1"/>
    <col min="8971" max="8973" width="8.42578125" customWidth="1"/>
    <col min="8974" max="8974" width="1" customWidth="1"/>
    <col min="8975" max="8976" width="8.42578125" customWidth="1"/>
    <col min="8977" max="8977" width="9.28515625" bestFit="1" customWidth="1"/>
    <col min="8978" max="8978" width="9.28515625" customWidth="1"/>
    <col min="8979" max="8979" width="8.42578125" customWidth="1"/>
    <col min="9177" max="9177" width="2.28515625" customWidth="1"/>
    <col min="9178" max="9178" width="11.28515625" bestFit="1" customWidth="1"/>
    <col min="9179" max="9182" width="7.7109375" customWidth="1"/>
    <col min="9183" max="9189" width="5.85546875" customWidth="1"/>
    <col min="9190" max="9201" width="6.28515625" customWidth="1"/>
    <col min="9202" max="9202" width="9.28515625" customWidth="1"/>
    <col min="9203" max="9203" width="8.42578125" customWidth="1"/>
    <col min="9204" max="9204" width="1.85546875" customWidth="1"/>
    <col min="9205" max="9206" width="8.42578125" customWidth="1"/>
    <col min="9207" max="9207" width="9.28515625" bestFit="1" customWidth="1"/>
    <col min="9208" max="9213" width="9.28515625" customWidth="1"/>
    <col min="9214" max="9214" width="11.85546875" bestFit="1" customWidth="1"/>
    <col min="9215" max="9215" width="9.28515625" customWidth="1"/>
    <col min="9216" max="9216" width="8.42578125" customWidth="1"/>
    <col min="9217" max="9217" width="0.7109375" customWidth="1"/>
    <col min="9218" max="9224" width="8.42578125" customWidth="1"/>
    <col min="9225" max="9225" width="9.28515625" bestFit="1" customWidth="1"/>
    <col min="9226" max="9226" width="9.28515625" customWidth="1"/>
    <col min="9227" max="9229" width="8.42578125" customWidth="1"/>
    <col min="9230" max="9230" width="1" customWidth="1"/>
    <col min="9231" max="9232" width="8.42578125" customWidth="1"/>
    <col min="9233" max="9233" width="9.28515625" bestFit="1" customWidth="1"/>
    <col min="9234" max="9234" width="9.28515625" customWidth="1"/>
    <col min="9235" max="9235" width="8.42578125" customWidth="1"/>
    <col min="9433" max="9433" width="2.28515625" customWidth="1"/>
    <col min="9434" max="9434" width="11.28515625" bestFit="1" customWidth="1"/>
    <col min="9435" max="9438" width="7.7109375" customWidth="1"/>
    <col min="9439" max="9445" width="5.85546875" customWidth="1"/>
    <col min="9446" max="9457" width="6.28515625" customWidth="1"/>
    <col min="9458" max="9458" width="9.28515625" customWidth="1"/>
    <col min="9459" max="9459" width="8.42578125" customWidth="1"/>
    <col min="9460" max="9460" width="1.85546875" customWidth="1"/>
    <col min="9461" max="9462" width="8.42578125" customWidth="1"/>
    <col min="9463" max="9463" width="9.28515625" bestFit="1" customWidth="1"/>
    <col min="9464" max="9469" width="9.28515625" customWidth="1"/>
    <col min="9470" max="9470" width="11.85546875" bestFit="1" customWidth="1"/>
    <col min="9471" max="9471" width="9.28515625" customWidth="1"/>
    <col min="9472" max="9472" width="8.42578125" customWidth="1"/>
    <col min="9473" max="9473" width="0.7109375" customWidth="1"/>
    <col min="9474" max="9480" width="8.42578125" customWidth="1"/>
    <col min="9481" max="9481" width="9.28515625" bestFit="1" customWidth="1"/>
    <col min="9482" max="9482" width="9.28515625" customWidth="1"/>
    <col min="9483" max="9485" width="8.42578125" customWidth="1"/>
    <col min="9486" max="9486" width="1" customWidth="1"/>
    <col min="9487" max="9488" width="8.42578125" customWidth="1"/>
    <col min="9489" max="9489" width="9.28515625" bestFit="1" customWidth="1"/>
    <col min="9490" max="9490" width="9.28515625" customWidth="1"/>
    <col min="9491" max="9491" width="8.42578125" customWidth="1"/>
    <col min="9689" max="9689" width="2.28515625" customWidth="1"/>
    <col min="9690" max="9690" width="11.28515625" bestFit="1" customWidth="1"/>
    <col min="9691" max="9694" width="7.7109375" customWidth="1"/>
    <col min="9695" max="9701" width="5.85546875" customWidth="1"/>
    <col min="9702" max="9713" width="6.28515625" customWidth="1"/>
    <col min="9714" max="9714" width="9.28515625" customWidth="1"/>
    <col min="9715" max="9715" width="8.42578125" customWidth="1"/>
    <col min="9716" max="9716" width="1.85546875" customWidth="1"/>
    <col min="9717" max="9718" width="8.42578125" customWidth="1"/>
    <col min="9719" max="9719" width="9.28515625" bestFit="1" customWidth="1"/>
    <col min="9720" max="9725" width="9.28515625" customWidth="1"/>
    <col min="9726" max="9726" width="11.85546875" bestFit="1" customWidth="1"/>
    <col min="9727" max="9727" width="9.28515625" customWidth="1"/>
    <col min="9728" max="9728" width="8.42578125" customWidth="1"/>
    <col min="9729" max="9729" width="0.7109375" customWidth="1"/>
    <col min="9730" max="9736" width="8.42578125" customWidth="1"/>
    <col min="9737" max="9737" width="9.28515625" bestFit="1" customWidth="1"/>
    <col min="9738" max="9738" width="9.28515625" customWidth="1"/>
    <col min="9739" max="9741" width="8.42578125" customWidth="1"/>
    <col min="9742" max="9742" width="1" customWidth="1"/>
    <col min="9743" max="9744" width="8.42578125" customWidth="1"/>
    <col min="9745" max="9745" width="9.28515625" bestFit="1" customWidth="1"/>
    <col min="9746" max="9746" width="9.28515625" customWidth="1"/>
    <col min="9747" max="9747" width="8.42578125" customWidth="1"/>
    <col min="9945" max="9945" width="2.28515625" customWidth="1"/>
    <col min="9946" max="9946" width="11.28515625" bestFit="1" customWidth="1"/>
    <col min="9947" max="9950" width="7.7109375" customWidth="1"/>
    <col min="9951" max="9957" width="5.85546875" customWidth="1"/>
    <col min="9958" max="9969" width="6.28515625" customWidth="1"/>
    <col min="9970" max="9970" width="9.28515625" customWidth="1"/>
    <col min="9971" max="9971" width="8.42578125" customWidth="1"/>
    <col min="9972" max="9972" width="1.85546875" customWidth="1"/>
    <col min="9973" max="9974" width="8.42578125" customWidth="1"/>
    <col min="9975" max="9975" width="9.28515625" bestFit="1" customWidth="1"/>
    <col min="9976" max="9981" width="9.28515625" customWidth="1"/>
    <col min="9982" max="9982" width="11.85546875" bestFit="1" customWidth="1"/>
    <col min="9983" max="9983" width="9.28515625" customWidth="1"/>
    <col min="9984" max="9984" width="8.42578125" customWidth="1"/>
    <col min="9985" max="9985" width="0.7109375" customWidth="1"/>
    <col min="9986" max="9992" width="8.42578125" customWidth="1"/>
    <col min="9993" max="9993" width="9.28515625" bestFit="1" customWidth="1"/>
    <col min="9994" max="9994" width="9.28515625" customWidth="1"/>
    <col min="9995" max="9997" width="8.42578125" customWidth="1"/>
    <col min="9998" max="9998" width="1" customWidth="1"/>
    <col min="9999" max="10000" width="8.42578125" customWidth="1"/>
    <col min="10001" max="10001" width="9.28515625" bestFit="1" customWidth="1"/>
    <col min="10002" max="10002" width="9.28515625" customWidth="1"/>
    <col min="10003" max="10003" width="8.42578125" customWidth="1"/>
    <col min="10201" max="10201" width="2.28515625" customWidth="1"/>
    <col min="10202" max="10202" width="11.28515625" bestFit="1" customWidth="1"/>
    <col min="10203" max="10206" width="7.7109375" customWidth="1"/>
    <col min="10207" max="10213" width="5.85546875" customWidth="1"/>
    <col min="10214" max="10225" width="6.28515625" customWidth="1"/>
    <col min="10226" max="10226" width="9.28515625" customWidth="1"/>
    <col min="10227" max="10227" width="8.42578125" customWidth="1"/>
    <col min="10228" max="10228" width="1.85546875" customWidth="1"/>
    <col min="10229" max="10230" width="8.42578125" customWidth="1"/>
    <col min="10231" max="10231" width="9.28515625" bestFit="1" customWidth="1"/>
    <col min="10232" max="10237" width="9.28515625" customWidth="1"/>
    <col min="10238" max="10238" width="11.85546875" bestFit="1" customWidth="1"/>
    <col min="10239" max="10239" width="9.28515625" customWidth="1"/>
    <col min="10240" max="10240" width="8.42578125" customWidth="1"/>
    <col min="10241" max="10241" width="0.7109375" customWidth="1"/>
    <col min="10242" max="10248" width="8.42578125" customWidth="1"/>
    <col min="10249" max="10249" width="9.28515625" bestFit="1" customWidth="1"/>
    <col min="10250" max="10250" width="9.28515625" customWidth="1"/>
    <col min="10251" max="10253" width="8.42578125" customWidth="1"/>
    <col min="10254" max="10254" width="1" customWidth="1"/>
    <col min="10255" max="10256" width="8.42578125" customWidth="1"/>
    <col min="10257" max="10257" width="9.28515625" bestFit="1" customWidth="1"/>
    <col min="10258" max="10258" width="9.28515625" customWidth="1"/>
    <col min="10259" max="10259" width="8.42578125" customWidth="1"/>
    <col min="10457" max="10457" width="2.28515625" customWidth="1"/>
    <col min="10458" max="10458" width="11.28515625" bestFit="1" customWidth="1"/>
    <col min="10459" max="10462" width="7.7109375" customWidth="1"/>
    <col min="10463" max="10469" width="5.85546875" customWidth="1"/>
    <col min="10470" max="10481" width="6.28515625" customWidth="1"/>
    <col min="10482" max="10482" width="9.28515625" customWidth="1"/>
    <col min="10483" max="10483" width="8.42578125" customWidth="1"/>
    <col min="10484" max="10484" width="1.85546875" customWidth="1"/>
    <col min="10485" max="10486" width="8.42578125" customWidth="1"/>
    <col min="10487" max="10487" width="9.28515625" bestFit="1" customWidth="1"/>
    <col min="10488" max="10493" width="9.28515625" customWidth="1"/>
    <col min="10494" max="10494" width="11.85546875" bestFit="1" customWidth="1"/>
    <col min="10495" max="10495" width="9.28515625" customWidth="1"/>
    <col min="10496" max="10496" width="8.42578125" customWidth="1"/>
    <col min="10497" max="10497" width="0.7109375" customWidth="1"/>
    <col min="10498" max="10504" width="8.42578125" customWidth="1"/>
    <col min="10505" max="10505" width="9.28515625" bestFit="1" customWidth="1"/>
    <col min="10506" max="10506" width="9.28515625" customWidth="1"/>
    <col min="10507" max="10509" width="8.42578125" customWidth="1"/>
    <col min="10510" max="10510" width="1" customWidth="1"/>
    <col min="10511" max="10512" width="8.42578125" customWidth="1"/>
    <col min="10513" max="10513" width="9.28515625" bestFit="1" customWidth="1"/>
    <col min="10514" max="10514" width="9.28515625" customWidth="1"/>
    <col min="10515" max="10515" width="8.42578125" customWidth="1"/>
    <col min="10713" max="10713" width="2.28515625" customWidth="1"/>
    <col min="10714" max="10714" width="11.28515625" bestFit="1" customWidth="1"/>
    <col min="10715" max="10718" width="7.7109375" customWidth="1"/>
    <col min="10719" max="10725" width="5.85546875" customWidth="1"/>
    <col min="10726" max="10737" width="6.28515625" customWidth="1"/>
    <col min="10738" max="10738" width="9.28515625" customWidth="1"/>
    <col min="10739" max="10739" width="8.42578125" customWidth="1"/>
    <col min="10740" max="10740" width="1.85546875" customWidth="1"/>
    <col min="10741" max="10742" width="8.42578125" customWidth="1"/>
    <col min="10743" max="10743" width="9.28515625" bestFit="1" customWidth="1"/>
    <col min="10744" max="10749" width="9.28515625" customWidth="1"/>
    <col min="10750" max="10750" width="11.85546875" bestFit="1" customWidth="1"/>
    <col min="10751" max="10751" width="9.28515625" customWidth="1"/>
    <col min="10752" max="10752" width="8.42578125" customWidth="1"/>
    <col min="10753" max="10753" width="0.7109375" customWidth="1"/>
    <col min="10754" max="10760" width="8.42578125" customWidth="1"/>
    <col min="10761" max="10761" width="9.28515625" bestFit="1" customWidth="1"/>
    <col min="10762" max="10762" width="9.28515625" customWidth="1"/>
    <col min="10763" max="10765" width="8.42578125" customWidth="1"/>
    <col min="10766" max="10766" width="1" customWidth="1"/>
    <col min="10767" max="10768" width="8.42578125" customWidth="1"/>
    <col min="10769" max="10769" width="9.28515625" bestFit="1" customWidth="1"/>
    <col min="10770" max="10770" width="9.28515625" customWidth="1"/>
    <col min="10771" max="10771" width="8.42578125" customWidth="1"/>
    <col min="10969" max="10969" width="2.28515625" customWidth="1"/>
    <col min="10970" max="10970" width="11.28515625" bestFit="1" customWidth="1"/>
    <col min="10971" max="10974" width="7.7109375" customWidth="1"/>
    <col min="10975" max="10981" width="5.85546875" customWidth="1"/>
    <col min="10982" max="10993" width="6.28515625" customWidth="1"/>
    <col min="10994" max="10994" width="9.28515625" customWidth="1"/>
    <col min="10995" max="10995" width="8.42578125" customWidth="1"/>
    <col min="10996" max="10996" width="1.85546875" customWidth="1"/>
    <col min="10997" max="10998" width="8.42578125" customWidth="1"/>
    <col min="10999" max="10999" width="9.28515625" bestFit="1" customWidth="1"/>
    <col min="11000" max="11005" width="9.28515625" customWidth="1"/>
    <col min="11006" max="11006" width="11.85546875" bestFit="1" customWidth="1"/>
    <col min="11007" max="11007" width="9.28515625" customWidth="1"/>
    <col min="11008" max="11008" width="8.42578125" customWidth="1"/>
    <col min="11009" max="11009" width="0.7109375" customWidth="1"/>
    <col min="11010" max="11016" width="8.42578125" customWidth="1"/>
    <col min="11017" max="11017" width="9.28515625" bestFit="1" customWidth="1"/>
    <col min="11018" max="11018" width="9.28515625" customWidth="1"/>
    <col min="11019" max="11021" width="8.42578125" customWidth="1"/>
    <col min="11022" max="11022" width="1" customWidth="1"/>
    <col min="11023" max="11024" width="8.42578125" customWidth="1"/>
    <col min="11025" max="11025" width="9.28515625" bestFit="1" customWidth="1"/>
    <col min="11026" max="11026" width="9.28515625" customWidth="1"/>
    <col min="11027" max="11027" width="8.42578125" customWidth="1"/>
    <col min="11225" max="11225" width="2.28515625" customWidth="1"/>
    <col min="11226" max="11226" width="11.28515625" bestFit="1" customWidth="1"/>
    <col min="11227" max="11230" width="7.7109375" customWidth="1"/>
    <col min="11231" max="11237" width="5.85546875" customWidth="1"/>
    <col min="11238" max="11249" width="6.28515625" customWidth="1"/>
    <col min="11250" max="11250" width="9.28515625" customWidth="1"/>
    <col min="11251" max="11251" width="8.42578125" customWidth="1"/>
    <col min="11252" max="11252" width="1.85546875" customWidth="1"/>
    <col min="11253" max="11254" width="8.42578125" customWidth="1"/>
    <col min="11255" max="11255" width="9.28515625" bestFit="1" customWidth="1"/>
    <col min="11256" max="11261" width="9.28515625" customWidth="1"/>
    <col min="11262" max="11262" width="11.85546875" bestFit="1" customWidth="1"/>
    <col min="11263" max="11263" width="9.28515625" customWidth="1"/>
    <col min="11264" max="11264" width="8.42578125" customWidth="1"/>
    <col min="11265" max="11265" width="0.7109375" customWidth="1"/>
    <col min="11266" max="11272" width="8.42578125" customWidth="1"/>
    <col min="11273" max="11273" width="9.28515625" bestFit="1" customWidth="1"/>
    <col min="11274" max="11274" width="9.28515625" customWidth="1"/>
    <col min="11275" max="11277" width="8.42578125" customWidth="1"/>
    <col min="11278" max="11278" width="1" customWidth="1"/>
    <col min="11279" max="11280" width="8.42578125" customWidth="1"/>
    <col min="11281" max="11281" width="9.28515625" bestFit="1" customWidth="1"/>
    <col min="11282" max="11282" width="9.28515625" customWidth="1"/>
    <col min="11283" max="11283" width="8.42578125" customWidth="1"/>
    <col min="11481" max="11481" width="2.28515625" customWidth="1"/>
    <col min="11482" max="11482" width="11.28515625" bestFit="1" customWidth="1"/>
    <col min="11483" max="11486" width="7.7109375" customWidth="1"/>
    <col min="11487" max="11493" width="5.85546875" customWidth="1"/>
    <col min="11494" max="11505" width="6.28515625" customWidth="1"/>
    <col min="11506" max="11506" width="9.28515625" customWidth="1"/>
    <col min="11507" max="11507" width="8.42578125" customWidth="1"/>
    <col min="11508" max="11508" width="1.85546875" customWidth="1"/>
    <col min="11509" max="11510" width="8.42578125" customWidth="1"/>
    <col min="11511" max="11511" width="9.28515625" bestFit="1" customWidth="1"/>
    <col min="11512" max="11517" width="9.28515625" customWidth="1"/>
    <col min="11518" max="11518" width="11.85546875" bestFit="1" customWidth="1"/>
    <col min="11519" max="11519" width="9.28515625" customWidth="1"/>
    <col min="11520" max="11520" width="8.42578125" customWidth="1"/>
    <col min="11521" max="11521" width="0.7109375" customWidth="1"/>
    <col min="11522" max="11528" width="8.42578125" customWidth="1"/>
    <col min="11529" max="11529" width="9.28515625" bestFit="1" customWidth="1"/>
    <col min="11530" max="11530" width="9.28515625" customWidth="1"/>
    <col min="11531" max="11533" width="8.42578125" customWidth="1"/>
    <col min="11534" max="11534" width="1" customWidth="1"/>
    <col min="11535" max="11536" width="8.42578125" customWidth="1"/>
    <col min="11537" max="11537" width="9.28515625" bestFit="1" customWidth="1"/>
    <col min="11538" max="11538" width="9.28515625" customWidth="1"/>
    <col min="11539" max="11539" width="8.42578125" customWidth="1"/>
    <col min="11737" max="11737" width="2.28515625" customWidth="1"/>
    <col min="11738" max="11738" width="11.28515625" bestFit="1" customWidth="1"/>
    <col min="11739" max="11742" width="7.7109375" customWidth="1"/>
    <col min="11743" max="11749" width="5.85546875" customWidth="1"/>
    <col min="11750" max="11761" width="6.28515625" customWidth="1"/>
    <col min="11762" max="11762" width="9.28515625" customWidth="1"/>
    <col min="11763" max="11763" width="8.42578125" customWidth="1"/>
    <col min="11764" max="11764" width="1.85546875" customWidth="1"/>
    <col min="11765" max="11766" width="8.42578125" customWidth="1"/>
    <col min="11767" max="11767" width="9.28515625" bestFit="1" customWidth="1"/>
    <col min="11768" max="11773" width="9.28515625" customWidth="1"/>
    <col min="11774" max="11774" width="11.85546875" bestFit="1" customWidth="1"/>
    <col min="11775" max="11775" width="9.28515625" customWidth="1"/>
    <col min="11776" max="11776" width="8.42578125" customWidth="1"/>
    <col min="11777" max="11777" width="0.7109375" customWidth="1"/>
    <col min="11778" max="11784" width="8.42578125" customWidth="1"/>
    <col min="11785" max="11785" width="9.28515625" bestFit="1" customWidth="1"/>
    <col min="11786" max="11786" width="9.28515625" customWidth="1"/>
    <col min="11787" max="11789" width="8.42578125" customWidth="1"/>
    <col min="11790" max="11790" width="1" customWidth="1"/>
    <col min="11791" max="11792" width="8.42578125" customWidth="1"/>
    <col min="11793" max="11793" width="9.28515625" bestFit="1" customWidth="1"/>
    <col min="11794" max="11794" width="9.28515625" customWidth="1"/>
    <col min="11795" max="11795" width="8.42578125" customWidth="1"/>
    <col min="11993" max="11993" width="2.28515625" customWidth="1"/>
    <col min="11994" max="11994" width="11.28515625" bestFit="1" customWidth="1"/>
    <col min="11995" max="11998" width="7.7109375" customWidth="1"/>
    <col min="11999" max="12005" width="5.85546875" customWidth="1"/>
    <col min="12006" max="12017" width="6.28515625" customWidth="1"/>
    <col min="12018" max="12018" width="9.28515625" customWidth="1"/>
    <col min="12019" max="12019" width="8.42578125" customWidth="1"/>
    <col min="12020" max="12020" width="1.85546875" customWidth="1"/>
    <col min="12021" max="12022" width="8.42578125" customWidth="1"/>
    <col min="12023" max="12023" width="9.28515625" bestFit="1" customWidth="1"/>
    <col min="12024" max="12029" width="9.28515625" customWidth="1"/>
    <col min="12030" max="12030" width="11.85546875" bestFit="1" customWidth="1"/>
    <col min="12031" max="12031" width="9.28515625" customWidth="1"/>
    <col min="12032" max="12032" width="8.42578125" customWidth="1"/>
    <col min="12033" max="12033" width="0.7109375" customWidth="1"/>
    <col min="12034" max="12040" width="8.42578125" customWidth="1"/>
    <col min="12041" max="12041" width="9.28515625" bestFit="1" customWidth="1"/>
    <col min="12042" max="12042" width="9.28515625" customWidth="1"/>
    <col min="12043" max="12045" width="8.42578125" customWidth="1"/>
    <col min="12046" max="12046" width="1" customWidth="1"/>
    <col min="12047" max="12048" width="8.42578125" customWidth="1"/>
    <col min="12049" max="12049" width="9.28515625" bestFit="1" customWidth="1"/>
    <col min="12050" max="12050" width="9.28515625" customWidth="1"/>
    <col min="12051" max="12051" width="8.42578125" customWidth="1"/>
    <col min="12249" max="12249" width="2.28515625" customWidth="1"/>
    <col min="12250" max="12250" width="11.28515625" bestFit="1" customWidth="1"/>
    <col min="12251" max="12254" width="7.7109375" customWidth="1"/>
    <col min="12255" max="12261" width="5.85546875" customWidth="1"/>
    <col min="12262" max="12273" width="6.28515625" customWidth="1"/>
    <col min="12274" max="12274" width="9.28515625" customWidth="1"/>
    <col min="12275" max="12275" width="8.42578125" customWidth="1"/>
    <col min="12276" max="12276" width="1.85546875" customWidth="1"/>
    <col min="12277" max="12278" width="8.42578125" customWidth="1"/>
    <col min="12279" max="12279" width="9.28515625" bestFit="1" customWidth="1"/>
    <col min="12280" max="12285" width="9.28515625" customWidth="1"/>
    <col min="12286" max="12286" width="11.85546875" bestFit="1" customWidth="1"/>
    <col min="12287" max="12287" width="9.28515625" customWidth="1"/>
    <col min="12288" max="12288" width="8.42578125" customWidth="1"/>
    <col min="12289" max="12289" width="0.7109375" customWidth="1"/>
    <col min="12290" max="12296" width="8.42578125" customWidth="1"/>
    <col min="12297" max="12297" width="9.28515625" bestFit="1" customWidth="1"/>
    <col min="12298" max="12298" width="9.28515625" customWidth="1"/>
    <col min="12299" max="12301" width="8.42578125" customWidth="1"/>
    <col min="12302" max="12302" width="1" customWidth="1"/>
    <col min="12303" max="12304" width="8.42578125" customWidth="1"/>
    <col min="12305" max="12305" width="9.28515625" bestFit="1" customWidth="1"/>
    <col min="12306" max="12306" width="9.28515625" customWidth="1"/>
    <col min="12307" max="12307" width="8.42578125" customWidth="1"/>
    <col min="12505" max="12505" width="2.28515625" customWidth="1"/>
    <col min="12506" max="12506" width="11.28515625" bestFit="1" customWidth="1"/>
    <col min="12507" max="12510" width="7.7109375" customWidth="1"/>
    <col min="12511" max="12517" width="5.85546875" customWidth="1"/>
    <col min="12518" max="12529" width="6.28515625" customWidth="1"/>
    <col min="12530" max="12530" width="9.28515625" customWidth="1"/>
    <col min="12531" max="12531" width="8.42578125" customWidth="1"/>
    <col min="12532" max="12532" width="1.85546875" customWidth="1"/>
    <col min="12533" max="12534" width="8.42578125" customWidth="1"/>
    <col min="12535" max="12535" width="9.28515625" bestFit="1" customWidth="1"/>
    <col min="12536" max="12541" width="9.28515625" customWidth="1"/>
    <col min="12542" max="12542" width="11.85546875" bestFit="1" customWidth="1"/>
    <col min="12543" max="12543" width="9.28515625" customWidth="1"/>
    <col min="12544" max="12544" width="8.42578125" customWidth="1"/>
    <col min="12545" max="12545" width="0.7109375" customWidth="1"/>
    <col min="12546" max="12552" width="8.42578125" customWidth="1"/>
    <col min="12553" max="12553" width="9.28515625" bestFit="1" customWidth="1"/>
    <col min="12554" max="12554" width="9.28515625" customWidth="1"/>
    <col min="12555" max="12557" width="8.42578125" customWidth="1"/>
    <col min="12558" max="12558" width="1" customWidth="1"/>
    <col min="12559" max="12560" width="8.42578125" customWidth="1"/>
    <col min="12561" max="12561" width="9.28515625" bestFit="1" customWidth="1"/>
    <col min="12562" max="12562" width="9.28515625" customWidth="1"/>
    <col min="12563" max="12563" width="8.42578125" customWidth="1"/>
    <col min="12761" max="12761" width="2.28515625" customWidth="1"/>
    <col min="12762" max="12762" width="11.28515625" bestFit="1" customWidth="1"/>
    <col min="12763" max="12766" width="7.7109375" customWidth="1"/>
    <col min="12767" max="12773" width="5.85546875" customWidth="1"/>
    <col min="12774" max="12785" width="6.28515625" customWidth="1"/>
    <col min="12786" max="12786" width="9.28515625" customWidth="1"/>
    <col min="12787" max="12787" width="8.42578125" customWidth="1"/>
    <col min="12788" max="12788" width="1.85546875" customWidth="1"/>
    <col min="12789" max="12790" width="8.42578125" customWidth="1"/>
    <col min="12791" max="12791" width="9.28515625" bestFit="1" customWidth="1"/>
    <col min="12792" max="12797" width="9.28515625" customWidth="1"/>
    <col min="12798" max="12798" width="11.85546875" bestFit="1" customWidth="1"/>
    <col min="12799" max="12799" width="9.28515625" customWidth="1"/>
    <col min="12800" max="12800" width="8.42578125" customWidth="1"/>
    <col min="12801" max="12801" width="0.7109375" customWidth="1"/>
    <col min="12802" max="12808" width="8.42578125" customWidth="1"/>
    <col min="12809" max="12809" width="9.28515625" bestFit="1" customWidth="1"/>
    <col min="12810" max="12810" width="9.28515625" customWidth="1"/>
    <col min="12811" max="12813" width="8.42578125" customWidth="1"/>
    <col min="12814" max="12814" width="1" customWidth="1"/>
    <col min="12815" max="12816" width="8.42578125" customWidth="1"/>
    <col min="12817" max="12817" width="9.28515625" bestFit="1" customWidth="1"/>
    <col min="12818" max="12818" width="9.28515625" customWidth="1"/>
    <col min="12819" max="12819" width="8.42578125" customWidth="1"/>
    <col min="13017" max="13017" width="2.28515625" customWidth="1"/>
    <col min="13018" max="13018" width="11.28515625" bestFit="1" customWidth="1"/>
    <col min="13019" max="13022" width="7.7109375" customWidth="1"/>
    <col min="13023" max="13029" width="5.85546875" customWidth="1"/>
    <col min="13030" max="13041" width="6.28515625" customWidth="1"/>
    <col min="13042" max="13042" width="9.28515625" customWidth="1"/>
    <col min="13043" max="13043" width="8.42578125" customWidth="1"/>
    <col min="13044" max="13044" width="1.85546875" customWidth="1"/>
    <col min="13045" max="13046" width="8.42578125" customWidth="1"/>
    <col min="13047" max="13047" width="9.28515625" bestFit="1" customWidth="1"/>
    <col min="13048" max="13053" width="9.28515625" customWidth="1"/>
    <col min="13054" max="13054" width="11.85546875" bestFit="1" customWidth="1"/>
    <col min="13055" max="13055" width="9.28515625" customWidth="1"/>
    <col min="13056" max="13056" width="8.42578125" customWidth="1"/>
    <col min="13057" max="13057" width="0.7109375" customWidth="1"/>
    <col min="13058" max="13064" width="8.42578125" customWidth="1"/>
    <col min="13065" max="13065" width="9.28515625" bestFit="1" customWidth="1"/>
    <col min="13066" max="13066" width="9.28515625" customWidth="1"/>
    <col min="13067" max="13069" width="8.42578125" customWidth="1"/>
    <col min="13070" max="13070" width="1" customWidth="1"/>
    <col min="13071" max="13072" width="8.42578125" customWidth="1"/>
    <col min="13073" max="13073" width="9.28515625" bestFit="1" customWidth="1"/>
    <col min="13074" max="13074" width="9.28515625" customWidth="1"/>
    <col min="13075" max="13075" width="8.42578125" customWidth="1"/>
    <col min="13273" max="13273" width="2.28515625" customWidth="1"/>
    <col min="13274" max="13274" width="11.28515625" bestFit="1" customWidth="1"/>
    <col min="13275" max="13278" width="7.7109375" customWidth="1"/>
    <col min="13279" max="13285" width="5.85546875" customWidth="1"/>
    <col min="13286" max="13297" width="6.28515625" customWidth="1"/>
    <col min="13298" max="13298" width="9.28515625" customWidth="1"/>
    <col min="13299" max="13299" width="8.42578125" customWidth="1"/>
    <col min="13300" max="13300" width="1.85546875" customWidth="1"/>
    <col min="13301" max="13302" width="8.42578125" customWidth="1"/>
    <col min="13303" max="13303" width="9.28515625" bestFit="1" customWidth="1"/>
    <col min="13304" max="13309" width="9.28515625" customWidth="1"/>
    <col min="13310" max="13310" width="11.85546875" bestFit="1" customWidth="1"/>
    <col min="13311" max="13311" width="9.28515625" customWidth="1"/>
    <col min="13312" max="13312" width="8.42578125" customWidth="1"/>
    <col min="13313" max="13313" width="0.7109375" customWidth="1"/>
    <col min="13314" max="13320" width="8.42578125" customWidth="1"/>
    <col min="13321" max="13321" width="9.28515625" bestFit="1" customWidth="1"/>
    <col min="13322" max="13322" width="9.28515625" customWidth="1"/>
    <col min="13323" max="13325" width="8.42578125" customWidth="1"/>
    <col min="13326" max="13326" width="1" customWidth="1"/>
    <col min="13327" max="13328" width="8.42578125" customWidth="1"/>
    <col min="13329" max="13329" width="9.28515625" bestFit="1" customWidth="1"/>
    <col min="13330" max="13330" width="9.28515625" customWidth="1"/>
    <col min="13331" max="13331" width="8.42578125" customWidth="1"/>
    <col min="13529" max="13529" width="2.28515625" customWidth="1"/>
    <col min="13530" max="13530" width="11.28515625" bestFit="1" customWidth="1"/>
    <col min="13531" max="13534" width="7.7109375" customWidth="1"/>
    <col min="13535" max="13541" width="5.85546875" customWidth="1"/>
    <col min="13542" max="13553" width="6.28515625" customWidth="1"/>
    <col min="13554" max="13554" width="9.28515625" customWidth="1"/>
    <col min="13555" max="13555" width="8.42578125" customWidth="1"/>
    <col min="13556" max="13556" width="1.85546875" customWidth="1"/>
    <col min="13557" max="13558" width="8.42578125" customWidth="1"/>
    <col min="13559" max="13559" width="9.28515625" bestFit="1" customWidth="1"/>
    <col min="13560" max="13565" width="9.28515625" customWidth="1"/>
    <col min="13566" max="13566" width="11.85546875" bestFit="1" customWidth="1"/>
    <col min="13567" max="13567" width="9.28515625" customWidth="1"/>
    <col min="13568" max="13568" width="8.42578125" customWidth="1"/>
    <col min="13569" max="13569" width="0.7109375" customWidth="1"/>
    <col min="13570" max="13576" width="8.42578125" customWidth="1"/>
    <col min="13577" max="13577" width="9.28515625" bestFit="1" customWidth="1"/>
    <col min="13578" max="13578" width="9.28515625" customWidth="1"/>
    <col min="13579" max="13581" width="8.42578125" customWidth="1"/>
    <col min="13582" max="13582" width="1" customWidth="1"/>
    <col min="13583" max="13584" width="8.42578125" customWidth="1"/>
    <col min="13585" max="13585" width="9.28515625" bestFit="1" customWidth="1"/>
    <col min="13586" max="13586" width="9.28515625" customWidth="1"/>
    <col min="13587" max="13587" width="8.42578125" customWidth="1"/>
    <col min="13785" max="13785" width="2.28515625" customWidth="1"/>
    <col min="13786" max="13786" width="11.28515625" bestFit="1" customWidth="1"/>
    <col min="13787" max="13790" width="7.7109375" customWidth="1"/>
    <col min="13791" max="13797" width="5.85546875" customWidth="1"/>
    <col min="13798" max="13809" width="6.28515625" customWidth="1"/>
    <col min="13810" max="13810" width="9.28515625" customWidth="1"/>
    <col min="13811" max="13811" width="8.42578125" customWidth="1"/>
    <col min="13812" max="13812" width="1.85546875" customWidth="1"/>
    <col min="13813" max="13814" width="8.42578125" customWidth="1"/>
    <col min="13815" max="13815" width="9.28515625" bestFit="1" customWidth="1"/>
    <col min="13816" max="13821" width="9.28515625" customWidth="1"/>
    <col min="13822" max="13822" width="11.85546875" bestFit="1" customWidth="1"/>
    <col min="13823" max="13823" width="9.28515625" customWidth="1"/>
    <col min="13824" max="13824" width="8.42578125" customWidth="1"/>
    <col min="13825" max="13825" width="0.7109375" customWidth="1"/>
    <col min="13826" max="13832" width="8.42578125" customWidth="1"/>
    <col min="13833" max="13833" width="9.28515625" bestFit="1" customWidth="1"/>
    <col min="13834" max="13834" width="9.28515625" customWidth="1"/>
    <col min="13835" max="13837" width="8.42578125" customWidth="1"/>
    <col min="13838" max="13838" width="1" customWidth="1"/>
    <col min="13839" max="13840" width="8.42578125" customWidth="1"/>
    <col min="13841" max="13841" width="9.28515625" bestFit="1" customWidth="1"/>
    <col min="13842" max="13842" width="9.28515625" customWidth="1"/>
    <col min="13843" max="13843" width="8.42578125" customWidth="1"/>
    <col min="14041" max="14041" width="2.28515625" customWidth="1"/>
    <col min="14042" max="14042" width="11.28515625" bestFit="1" customWidth="1"/>
    <col min="14043" max="14046" width="7.7109375" customWidth="1"/>
    <col min="14047" max="14053" width="5.85546875" customWidth="1"/>
    <col min="14054" max="14065" width="6.28515625" customWidth="1"/>
    <col min="14066" max="14066" width="9.28515625" customWidth="1"/>
    <col min="14067" max="14067" width="8.42578125" customWidth="1"/>
    <col min="14068" max="14068" width="1.85546875" customWidth="1"/>
    <col min="14069" max="14070" width="8.42578125" customWidth="1"/>
    <col min="14071" max="14071" width="9.28515625" bestFit="1" customWidth="1"/>
    <col min="14072" max="14077" width="9.28515625" customWidth="1"/>
    <col min="14078" max="14078" width="11.85546875" bestFit="1" customWidth="1"/>
    <col min="14079" max="14079" width="9.28515625" customWidth="1"/>
    <col min="14080" max="14080" width="8.42578125" customWidth="1"/>
    <col min="14081" max="14081" width="0.7109375" customWidth="1"/>
    <col min="14082" max="14088" width="8.42578125" customWidth="1"/>
    <col min="14089" max="14089" width="9.28515625" bestFit="1" customWidth="1"/>
    <col min="14090" max="14090" width="9.28515625" customWidth="1"/>
    <col min="14091" max="14093" width="8.42578125" customWidth="1"/>
    <col min="14094" max="14094" width="1" customWidth="1"/>
    <col min="14095" max="14096" width="8.42578125" customWidth="1"/>
    <col min="14097" max="14097" width="9.28515625" bestFit="1" customWidth="1"/>
    <col min="14098" max="14098" width="9.28515625" customWidth="1"/>
    <col min="14099" max="14099" width="8.42578125" customWidth="1"/>
    <col min="14297" max="14297" width="2.28515625" customWidth="1"/>
    <col min="14298" max="14298" width="11.28515625" bestFit="1" customWidth="1"/>
    <col min="14299" max="14302" width="7.7109375" customWidth="1"/>
    <col min="14303" max="14309" width="5.85546875" customWidth="1"/>
    <col min="14310" max="14321" width="6.28515625" customWidth="1"/>
    <col min="14322" max="14322" width="9.28515625" customWidth="1"/>
    <col min="14323" max="14323" width="8.42578125" customWidth="1"/>
    <col min="14324" max="14324" width="1.85546875" customWidth="1"/>
    <col min="14325" max="14326" width="8.42578125" customWidth="1"/>
    <col min="14327" max="14327" width="9.28515625" bestFit="1" customWidth="1"/>
    <col min="14328" max="14333" width="9.28515625" customWidth="1"/>
    <col min="14334" max="14334" width="11.85546875" bestFit="1" customWidth="1"/>
    <col min="14335" max="14335" width="9.28515625" customWidth="1"/>
    <col min="14336" max="14336" width="8.42578125" customWidth="1"/>
    <col min="14337" max="14337" width="0.7109375" customWidth="1"/>
    <col min="14338" max="14344" width="8.42578125" customWidth="1"/>
    <col min="14345" max="14345" width="9.28515625" bestFit="1" customWidth="1"/>
    <col min="14346" max="14346" width="9.28515625" customWidth="1"/>
    <col min="14347" max="14349" width="8.42578125" customWidth="1"/>
    <col min="14350" max="14350" width="1" customWidth="1"/>
    <col min="14351" max="14352" width="8.42578125" customWidth="1"/>
    <col min="14353" max="14353" width="9.28515625" bestFit="1" customWidth="1"/>
    <col min="14354" max="14354" width="9.28515625" customWidth="1"/>
    <col min="14355" max="14355" width="8.42578125" customWidth="1"/>
    <col min="14553" max="14553" width="2.28515625" customWidth="1"/>
    <col min="14554" max="14554" width="11.28515625" bestFit="1" customWidth="1"/>
    <col min="14555" max="14558" width="7.7109375" customWidth="1"/>
    <col min="14559" max="14565" width="5.85546875" customWidth="1"/>
    <col min="14566" max="14577" width="6.28515625" customWidth="1"/>
    <col min="14578" max="14578" width="9.28515625" customWidth="1"/>
    <col min="14579" max="14579" width="8.42578125" customWidth="1"/>
    <col min="14580" max="14580" width="1.85546875" customWidth="1"/>
    <col min="14581" max="14582" width="8.42578125" customWidth="1"/>
    <col min="14583" max="14583" width="9.28515625" bestFit="1" customWidth="1"/>
    <col min="14584" max="14589" width="9.28515625" customWidth="1"/>
    <col min="14590" max="14590" width="11.85546875" bestFit="1" customWidth="1"/>
    <col min="14591" max="14591" width="9.28515625" customWidth="1"/>
    <col min="14592" max="14592" width="8.42578125" customWidth="1"/>
    <col min="14593" max="14593" width="0.7109375" customWidth="1"/>
    <col min="14594" max="14600" width="8.42578125" customWidth="1"/>
    <col min="14601" max="14601" width="9.28515625" bestFit="1" customWidth="1"/>
    <col min="14602" max="14602" width="9.28515625" customWidth="1"/>
    <col min="14603" max="14605" width="8.42578125" customWidth="1"/>
    <col min="14606" max="14606" width="1" customWidth="1"/>
    <col min="14607" max="14608" width="8.42578125" customWidth="1"/>
    <col min="14609" max="14609" width="9.28515625" bestFit="1" customWidth="1"/>
    <col min="14610" max="14610" width="9.28515625" customWidth="1"/>
    <col min="14611" max="14611" width="8.42578125" customWidth="1"/>
    <col min="14809" max="14809" width="2.28515625" customWidth="1"/>
    <col min="14810" max="14810" width="11.28515625" bestFit="1" customWidth="1"/>
    <col min="14811" max="14814" width="7.7109375" customWidth="1"/>
    <col min="14815" max="14821" width="5.85546875" customWidth="1"/>
    <col min="14822" max="14833" width="6.28515625" customWidth="1"/>
    <col min="14834" max="14834" width="9.28515625" customWidth="1"/>
    <col min="14835" max="14835" width="8.42578125" customWidth="1"/>
    <col min="14836" max="14836" width="1.85546875" customWidth="1"/>
    <col min="14837" max="14838" width="8.42578125" customWidth="1"/>
    <col min="14839" max="14839" width="9.28515625" bestFit="1" customWidth="1"/>
    <col min="14840" max="14845" width="9.28515625" customWidth="1"/>
    <col min="14846" max="14846" width="11.85546875" bestFit="1" customWidth="1"/>
    <col min="14847" max="14847" width="9.28515625" customWidth="1"/>
    <col min="14848" max="14848" width="8.42578125" customWidth="1"/>
    <col min="14849" max="14849" width="0.7109375" customWidth="1"/>
    <col min="14850" max="14856" width="8.42578125" customWidth="1"/>
    <col min="14857" max="14857" width="9.28515625" bestFit="1" customWidth="1"/>
    <col min="14858" max="14858" width="9.28515625" customWidth="1"/>
    <col min="14859" max="14861" width="8.42578125" customWidth="1"/>
    <col min="14862" max="14862" width="1" customWidth="1"/>
    <col min="14863" max="14864" width="8.42578125" customWidth="1"/>
    <col min="14865" max="14865" width="9.28515625" bestFit="1" customWidth="1"/>
    <col min="14866" max="14866" width="9.28515625" customWidth="1"/>
    <col min="14867" max="14867" width="8.42578125" customWidth="1"/>
    <col min="15065" max="15065" width="2.28515625" customWidth="1"/>
    <col min="15066" max="15066" width="11.28515625" bestFit="1" customWidth="1"/>
    <col min="15067" max="15070" width="7.7109375" customWidth="1"/>
    <col min="15071" max="15077" width="5.85546875" customWidth="1"/>
    <col min="15078" max="15089" width="6.28515625" customWidth="1"/>
    <col min="15090" max="15090" width="9.28515625" customWidth="1"/>
    <col min="15091" max="15091" width="8.42578125" customWidth="1"/>
    <col min="15092" max="15092" width="1.85546875" customWidth="1"/>
    <col min="15093" max="15094" width="8.42578125" customWidth="1"/>
    <col min="15095" max="15095" width="9.28515625" bestFit="1" customWidth="1"/>
    <col min="15096" max="15101" width="9.28515625" customWidth="1"/>
    <col min="15102" max="15102" width="11.85546875" bestFit="1" customWidth="1"/>
    <col min="15103" max="15103" width="9.28515625" customWidth="1"/>
    <col min="15104" max="15104" width="8.42578125" customWidth="1"/>
    <col min="15105" max="15105" width="0.7109375" customWidth="1"/>
    <col min="15106" max="15112" width="8.42578125" customWidth="1"/>
    <col min="15113" max="15113" width="9.28515625" bestFit="1" customWidth="1"/>
    <col min="15114" max="15114" width="9.28515625" customWidth="1"/>
    <col min="15115" max="15117" width="8.42578125" customWidth="1"/>
    <col min="15118" max="15118" width="1" customWidth="1"/>
    <col min="15119" max="15120" width="8.42578125" customWidth="1"/>
    <col min="15121" max="15121" width="9.28515625" bestFit="1" customWidth="1"/>
    <col min="15122" max="15122" width="9.28515625" customWidth="1"/>
    <col min="15123" max="15123" width="8.42578125" customWidth="1"/>
    <col min="15321" max="15321" width="2.28515625" customWidth="1"/>
    <col min="15322" max="15322" width="11.28515625" bestFit="1" customWidth="1"/>
    <col min="15323" max="15326" width="7.7109375" customWidth="1"/>
    <col min="15327" max="15333" width="5.85546875" customWidth="1"/>
    <col min="15334" max="15345" width="6.28515625" customWidth="1"/>
    <col min="15346" max="15346" width="9.28515625" customWidth="1"/>
    <col min="15347" max="15347" width="8.42578125" customWidth="1"/>
    <col min="15348" max="15348" width="1.85546875" customWidth="1"/>
    <col min="15349" max="15350" width="8.42578125" customWidth="1"/>
    <col min="15351" max="15351" width="9.28515625" bestFit="1" customWidth="1"/>
    <col min="15352" max="15357" width="9.28515625" customWidth="1"/>
    <col min="15358" max="15358" width="11.85546875" bestFit="1" customWidth="1"/>
    <col min="15359" max="15359" width="9.28515625" customWidth="1"/>
    <col min="15360" max="15360" width="8.42578125" customWidth="1"/>
    <col min="15361" max="15361" width="0.7109375" customWidth="1"/>
    <col min="15362" max="15368" width="8.42578125" customWidth="1"/>
    <col min="15369" max="15369" width="9.28515625" bestFit="1" customWidth="1"/>
    <col min="15370" max="15370" width="9.28515625" customWidth="1"/>
    <col min="15371" max="15373" width="8.42578125" customWidth="1"/>
    <col min="15374" max="15374" width="1" customWidth="1"/>
    <col min="15375" max="15376" width="8.42578125" customWidth="1"/>
    <col min="15377" max="15377" width="9.28515625" bestFit="1" customWidth="1"/>
    <col min="15378" max="15378" width="9.28515625" customWidth="1"/>
    <col min="15379" max="15379" width="8.42578125" customWidth="1"/>
    <col min="15577" max="15577" width="2.28515625" customWidth="1"/>
    <col min="15578" max="15578" width="11.28515625" bestFit="1" customWidth="1"/>
    <col min="15579" max="15582" width="7.7109375" customWidth="1"/>
    <col min="15583" max="15589" width="5.85546875" customWidth="1"/>
    <col min="15590" max="15601" width="6.28515625" customWidth="1"/>
    <col min="15602" max="15602" width="9.28515625" customWidth="1"/>
    <col min="15603" max="15603" width="8.42578125" customWidth="1"/>
    <col min="15604" max="15604" width="1.85546875" customWidth="1"/>
    <col min="15605" max="15606" width="8.42578125" customWidth="1"/>
    <col min="15607" max="15607" width="9.28515625" bestFit="1" customWidth="1"/>
    <col min="15608" max="15613" width="9.28515625" customWidth="1"/>
    <col min="15614" max="15614" width="11.85546875" bestFit="1" customWidth="1"/>
    <col min="15615" max="15615" width="9.28515625" customWidth="1"/>
    <col min="15616" max="15616" width="8.42578125" customWidth="1"/>
    <col min="15617" max="15617" width="0.7109375" customWidth="1"/>
    <col min="15618" max="15624" width="8.42578125" customWidth="1"/>
    <col min="15625" max="15625" width="9.28515625" bestFit="1" customWidth="1"/>
    <col min="15626" max="15626" width="9.28515625" customWidth="1"/>
    <col min="15627" max="15629" width="8.42578125" customWidth="1"/>
    <col min="15630" max="15630" width="1" customWidth="1"/>
    <col min="15631" max="15632" width="8.42578125" customWidth="1"/>
    <col min="15633" max="15633" width="9.28515625" bestFit="1" customWidth="1"/>
    <col min="15634" max="15634" width="9.28515625" customWidth="1"/>
    <col min="15635" max="15635" width="8.42578125" customWidth="1"/>
    <col min="15833" max="15833" width="2.28515625" customWidth="1"/>
    <col min="15834" max="15834" width="11.28515625" bestFit="1" customWidth="1"/>
    <col min="15835" max="15838" width="7.7109375" customWidth="1"/>
    <col min="15839" max="15845" width="5.85546875" customWidth="1"/>
    <col min="15846" max="15857" width="6.28515625" customWidth="1"/>
    <col min="15858" max="15858" width="9.28515625" customWidth="1"/>
    <col min="15859" max="15859" width="8.42578125" customWidth="1"/>
    <col min="15860" max="15860" width="1.85546875" customWidth="1"/>
    <col min="15861" max="15862" width="8.42578125" customWidth="1"/>
    <col min="15863" max="15863" width="9.28515625" bestFit="1" customWidth="1"/>
    <col min="15864" max="15869" width="9.28515625" customWidth="1"/>
    <col min="15870" max="15870" width="11.85546875" bestFit="1" customWidth="1"/>
    <col min="15871" max="15871" width="9.28515625" customWidth="1"/>
    <col min="15872" max="15872" width="8.42578125" customWidth="1"/>
    <col min="15873" max="15873" width="0.7109375" customWidth="1"/>
    <col min="15874" max="15880" width="8.42578125" customWidth="1"/>
    <col min="15881" max="15881" width="9.28515625" bestFit="1" customWidth="1"/>
    <col min="15882" max="15882" width="9.28515625" customWidth="1"/>
    <col min="15883" max="15885" width="8.42578125" customWidth="1"/>
    <col min="15886" max="15886" width="1" customWidth="1"/>
    <col min="15887" max="15888" width="8.42578125" customWidth="1"/>
    <col min="15889" max="15889" width="9.28515625" bestFit="1" customWidth="1"/>
    <col min="15890" max="15890" width="9.28515625" customWidth="1"/>
    <col min="15891" max="15891" width="8.42578125" customWidth="1"/>
    <col min="16089" max="16089" width="2.28515625" customWidth="1"/>
    <col min="16090" max="16090" width="11.28515625" bestFit="1" customWidth="1"/>
    <col min="16091" max="16094" width="7.7109375" customWidth="1"/>
    <col min="16095" max="16101" width="5.85546875" customWidth="1"/>
    <col min="16102" max="16113" width="6.28515625" customWidth="1"/>
    <col min="16114" max="16114" width="9.28515625" customWidth="1"/>
    <col min="16115" max="16115" width="8.42578125" customWidth="1"/>
    <col min="16116" max="16116" width="1.85546875" customWidth="1"/>
    <col min="16117" max="16118" width="8.42578125" customWidth="1"/>
    <col min="16119" max="16119" width="9.28515625" bestFit="1" customWidth="1"/>
    <col min="16120" max="16125" width="9.28515625" customWidth="1"/>
    <col min="16126" max="16126" width="11.85546875" bestFit="1" customWidth="1"/>
    <col min="16127" max="16127" width="9.28515625" customWidth="1"/>
    <col min="16128" max="16128" width="8.42578125" customWidth="1"/>
    <col min="16129" max="16129" width="0.7109375" customWidth="1"/>
    <col min="16130" max="16136" width="8.42578125" customWidth="1"/>
    <col min="16137" max="16137" width="9.28515625" bestFit="1" customWidth="1"/>
    <col min="16138" max="16138" width="9.28515625" customWidth="1"/>
    <col min="16139" max="16141" width="8.42578125" customWidth="1"/>
    <col min="16142" max="16142" width="1" customWidth="1"/>
    <col min="16143" max="16144" width="8.42578125" customWidth="1"/>
    <col min="16145" max="16145" width="9.28515625" bestFit="1" customWidth="1"/>
    <col min="16146" max="16146" width="9.28515625" customWidth="1"/>
    <col min="16147" max="16147" width="8.42578125" customWidth="1"/>
  </cols>
  <sheetData>
    <row r="1" spans="2:101" ht="9.75" customHeight="1"/>
    <row r="2" spans="2:101" ht="17.25" customHeight="1">
      <c r="B2" s="3" t="s">
        <v>243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 t="s">
        <v>186</v>
      </c>
      <c r="P2" s="3"/>
      <c r="Q2" s="3"/>
      <c r="R2" s="3"/>
      <c r="S2" s="3"/>
      <c r="T2" s="3"/>
      <c r="U2" s="95">
        <v>1</v>
      </c>
      <c r="V2" s="340" t="s">
        <v>181</v>
      </c>
      <c r="W2" s="341"/>
      <c r="X2" s="341"/>
      <c r="Y2" s="117" t="str">
        <f>VLOOKUP(U2,$AO$11:$AP$34,2,FALSE)</f>
        <v>17:00-18:00</v>
      </c>
      <c r="Z2" s="118"/>
      <c r="AA2" s="119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234"/>
    </row>
    <row r="3" spans="2:101" ht="17.25" customHeight="1">
      <c r="B3" s="4" t="s">
        <v>0</v>
      </c>
      <c r="C3" s="5" t="s">
        <v>179</v>
      </c>
      <c r="D3" s="5"/>
      <c r="E3" s="5"/>
      <c r="F3" s="5"/>
      <c r="G3" s="107" t="s">
        <v>244</v>
      </c>
      <c r="H3" s="7"/>
      <c r="I3" s="7"/>
      <c r="J3" s="6" t="s">
        <v>226</v>
      </c>
      <c r="K3" s="7"/>
      <c r="M3" s="7"/>
      <c r="P3" s="8"/>
      <c r="Q3" s="9"/>
      <c r="R3" s="6"/>
      <c r="S3" s="6"/>
      <c r="T3" s="2"/>
      <c r="U3" s="156">
        <f>IF(BO17=MAX($BO$17:$BO$20),BO17,IF(BO18=MAX(BO17:BO20),BO18,IF(BO19=MAX(BO17:BO20),BO19,IF(BO20=MAX(BO17:BO20),BO20,""))))</f>
        <v>2</v>
      </c>
      <c r="V3" s="340" t="s">
        <v>180</v>
      </c>
      <c r="W3" s="341"/>
      <c r="X3" s="341"/>
      <c r="Y3" s="117" t="str">
        <f>VLOOKUP(U3,$AO$11:$AP$34,2,FALSE)</f>
        <v>09:00-10:00</v>
      </c>
      <c r="Z3" s="118"/>
      <c r="AA3" s="119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4"/>
      <c r="BY3" s="43"/>
      <c r="BZ3" s="43"/>
      <c r="CA3" s="43"/>
      <c r="CB3" s="43"/>
      <c r="CC3" s="43"/>
      <c r="CD3" s="150"/>
      <c r="CE3" s="150"/>
      <c r="CF3" s="150"/>
      <c r="CG3" s="43"/>
      <c r="CH3" s="43"/>
      <c r="CI3" s="43"/>
      <c r="CJ3" s="43"/>
      <c r="CK3" s="43"/>
    </row>
    <row r="4" spans="2:101" ht="17.25" customHeight="1">
      <c r="B4" s="4" t="s">
        <v>242</v>
      </c>
      <c r="C4" s="6" t="s">
        <v>224</v>
      </c>
      <c r="D4" s="6"/>
      <c r="E4" s="4"/>
      <c r="F4" s="7"/>
      <c r="G4" s="107" t="s">
        <v>1</v>
      </c>
      <c r="H4" s="7"/>
      <c r="I4" s="7"/>
      <c r="J4" s="6" t="s">
        <v>227</v>
      </c>
      <c r="K4" s="7"/>
      <c r="M4" s="7"/>
      <c r="P4" s="8"/>
      <c r="Q4" s="9"/>
      <c r="R4" s="6"/>
      <c r="S4" s="6"/>
      <c r="T4" s="2"/>
      <c r="U4" s="96">
        <f>IF(BO27=MAX($BO$27:$BO$30),BO27,IF(BO28=MAX(BO27:BO30),BO28,IF(BO29=MAX(BO27:BO30),BO29,IF(BO30=MAX(BO27:BO30),BO30,""))))</f>
        <v>1</v>
      </c>
      <c r="V4" s="340" t="s">
        <v>175</v>
      </c>
      <c r="W4" s="341"/>
      <c r="X4" s="341"/>
      <c r="Y4" s="117" t="str">
        <f>VLOOKUP(U4,$AO$11:$AP$34,2,FALSE)</f>
        <v>17:00-18:00</v>
      </c>
      <c r="Z4" s="119"/>
      <c r="AA4" s="119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4"/>
      <c r="BY4" s="43"/>
      <c r="BZ4" s="43"/>
      <c r="CA4" s="43"/>
      <c r="CB4" s="43"/>
      <c r="CC4" s="43"/>
      <c r="CD4" s="150"/>
      <c r="CE4" s="150"/>
      <c r="CF4" s="150"/>
      <c r="CG4" s="43"/>
      <c r="CH4" s="43"/>
      <c r="CI4" s="43"/>
      <c r="CJ4" s="43"/>
      <c r="CK4" s="43"/>
    </row>
    <row r="5" spans="2:101" ht="14.25">
      <c r="B5" s="11" t="s">
        <v>2</v>
      </c>
      <c r="C5" s="6" t="s">
        <v>225</v>
      </c>
      <c r="D5" s="12"/>
      <c r="E5" s="7"/>
      <c r="F5" s="7"/>
      <c r="G5" s="107" t="s">
        <v>245</v>
      </c>
      <c r="H5" s="7"/>
      <c r="I5" s="7"/>
      <c r="J5" s="6" t="s">
        <v>228</v>
      </c>
      <c r="K5" s="7"/>
      <c r="M5" s="7"/>
      <c r="P5" s="8"/>
      <c r="Q5" s="9"/>
      <c r="R5" s="6"/>
      <c r="S5" s="6"/>
      <c r="T5" s="2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spans="2:101" ht="14.25">
      <c r="B6" s="11"/>
      <c r="C6" s="12"/>
      <c r="D6" s="12"/>
      <c r="E6" s="7"/>
      <c r="F6" s="7"/>
      <c r="G6" s="7"/>
      <c r="H6" s="7"/>
      <c r="I6" s="7"/>
      <c r="J6" s="7"/>
      <c r="K6" s="7"/>
      <c r="L6" s="7"/>
      <c r="M6" s="7"/>
      <c r="N6" s="45"/>
      <c r="O6" s="6"/>
      <c r="P6" s="8"/>
      <c r="Q6" s="9"/>
      <c r="R6" s="6"/>
      <c r="S6" s="6"/>
      <c r="T6" s="2"/>
      <c r="U6" s="120" t="str">
        <f>IF(Y2=Y3,"Hora Pico dia igual a Hora Pico Manhã",IF(Y2=Y4,"Hora Pico Dia igual a Hora Pico Tarde",""))</f>
        <v>Hora Pico Dia igual a Hora Pico Tarde</v>
      </c>
      <c r="V6" s="2"/>
      <c r="W6" s="2"/>
      <c r="X6" s="2"/>
      <c r="Y6" s="2"/>
      <c r="Z6" s="2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R6" s="1"/>
    </row>
    <row r="7" spans="2:101" ht="15" hidden="1" outlineLevel="1" thickBot="1">
      <c r="B7" s="11"/>
      <c r="C7" s="12"/>
      <c r="D7" s="12"/>
      <c r="E7" s="7"/>
      <c r="F7" s="7"/>
      <c r="G7" s="7"/>
      <c r="H7" s="7"/>
      <c r="I7" s="7"/>
      <c r="J7" s="7"/>
      <c r="K7" s="7"/>
      <c r="L7" s="7"/>
      <c r="M7" s="7"/>
      <c r="N7" s="45"/>
      <c r="O7" s="6"/>
      <c r="P7" s="8"/>
      <c r="Q7" s="9"/>
      <c r="R7" s="6"/>
      <c r="S7" s="6"/>
      <c r="T7" s="2"/>
      <c r="U7" s="10"/>
      <c r="V7" s="2"/>
      <c r="W7" s="2"/>
      <c r="X7" s="2"/>
      <c r="Y7" s="2"/>
      <c r="Z7" s="2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R7" s="1"/>
    </row>
    <row r="8" spans="2:101" s="48" customFormat="1" ht="12.75" hidden="1" customHeight="1" outlineLevel="1">
      <c r="B8" s="348" t="s">
        <v>3</v>
      </c>
      <c r="C8" s="369" t="s">
        <v>45</v>
      </c>
      <c r="D8" s="369"/>
      <c r="E8" s="369"/>
      <c r="F8" s="369"/>
      <c r="G8" s="369" t="s">
        <v>46</v>
      </c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48" t="s">
        <v>47</v>
      </c>
      <c r="AA8" s="348" t="s">
        <v>48</v>
      </c>
      <c r="AB8" s="47"/>
      <c r="AC8" s="362" t="s">
        <v>49</v>
      </c>
      <c r="AD8" s="342" t="s">
        <v>4</v>
      </c>
      <c r="AE8" s="365" t="s">
        <v>50</v>
      </c>
      <c r="AF8" s="365"/>
      <c r="AG8" s="365"/>
      <c r="AH8" s="365"/>
      <c r="AI8" s="365"/>
      <c r="AJ8" s="365"/>
      <c r="AK8" s="365"/>
      <c r="AL8" s="365"/>
      <c r="AM8" s="365"/>
      <c r="AN8" s="366" t="s">
        <v>8</v>
      </c>
      <c r="AO8" s="235"/>
      <c r="AP8" s="355" t="s">
        <v>3</v>
      </c>
      <c r="AQ8" s="358" t="s">
        <v>45</v>
      </c>
      <c r="AR8" s="358"/>
      <c r="AS8" s="358"/>
      <c r="AT8" s="358"/>
      <c r="AU8" s="358" t="s">
        <v>46</v>
      </c>
      <c r="AV8" s="358"/>
      <c r="AW8" s="358"/>
      <c r="AX8" s="358"/>
      <c r="AY8" s="358"/>
      <c r="AZ8" s="358"/>
      <c r="BA8" s="358"/>
      <c r="BB8" s="358"/>
      <c r="BC8" s="358"/>
      <c r="BD8" s="358"/>
      <c r="BE8" s="358"/>
      <c r="BF8" s="358"/>
      <c r="BG8" s="358"/>
      <c r="BH8" s="358"/>
      <c r="BI8" s="358"/>
      <c r="BJ8" s="358"/>
      <c r="BK8" s="358"/>
      <c r="BL8" s="358"/>
      <c r="BM8" s="358"/>
      <c r="BN8" s="359" t="s">
        <v>48</v>
      </c>
      <c r="BO8" s="47"/>
      <c r="BP8" s="47"/>
      <c r="BQ8" s="47"/>
      <c r="BR8" s="362" t="s">
        <v>49</v>
      </c>
      <c r="BS8" s="342" t="s">
        <v>4</v>
      </c>
      <c r="BT8" s="365" t="s">
        <v>50</v>
      </c>
      <c r="BU8" s="365"/>
      <c r="BV8" s="365"/>
      <c r="BW8" s="365"/>
      <c r="BX8" s="365"/>
      <c r="BY8" s="365"/>
      <c r="BZ8" s="365"/>
      <c r="CA8" s="365"/>
      <c r="CB8" s="365"/>
      <c r="CC8" s="366" t="s">
        <v>8</v>
      </c>
      <c r="CD8" s="151"/>
      <c r="CE8" s="151"/>
      <c r="CF8" s="151"/>
      <c r="CG8" s="362" t="s">
        <v>49</v>
      </c>
      <c r="CH8" s="342" t="s">
        <v>9</v>
      </c>
      <c r="CI8" s="342" t="s">
        <v>10</v>
      </c>
      <c r="CJ8" s="342" t="s">
        <v>7</v>
      </c>
      <c r="CK8" s="345" t="s">
        <v>8</v>
      </c>
      <c r="CN8" s="362" t="s">
        <v>49</v>
      </c>
      <c r="CO8" s="342" t="s">
        <v>184</v>
      </c>
      <c r="CP8" s="342" t="s">
        <v>182</v>
      </c>
      <c r="CQ8" s="342" t="s">
        <v>183</v>
      </c>
      <c r="CR8" s="345" t="s">
        <v>8</v>
      </c>
      <c r="CT8" s="362" t="s">
        <v>49</v>
      </c>
      <c r="CU8" s="342" t="s">
        <v>178</v>
      </c>
      <c r="CV8" s="342" t="s">
        <v>185</v>
      </c>
      <c r="CW8" s="345" t="s">
        <v>8</v>
      </c>
    </row>
    <row r="9" spans="2:101" s="49" customFormat="1" ht="12.75" hidden="1" customHeight="1" outlineLevel="1">
      <c r="B9" s="348"/>
      <c r="C9" s="348" t="s">
        <v>51</v>
      </c>
      <c r="D9" s="348" t="s">
        <v>229</v>
      </c>
      <c r="E9" s="348" t="s">
        <v>53</v>
      </c>
      <c r="F9" s="238" t="s">
        <v>54</v>
      </c>
      <c r="G9" s="348" t="s">
        <v>55</v>
      </c>
      <c r="H9" s="348"/>
      <c r="I9" s="348"/>
      <c r="J9" s="348" t="s">
        <v>56</v>
      </c>
      <c r="K9" s="348"/>
      <c r="L9" s="348"/>
      <c r="M9" s="348"/>
      <c r="N9" s="348" t="s">
        <v>40</v>
      </c>
      <c r="O9" s="348"/>
      <c r="P9" s="348"/>
      <c r="Q9" s="348"/>
      <c r="R9" s="348"/>
      <c r="S9" s="348"/>
      <c r="T9" s="348"/>
      <c r="U9" s="348" t="s">
        <v>7</v>
      </c>
      <c r="V9" s="348"/>
      <c r="W9" s="348"/>
      <c r="X9" s="348"/>
      <c r="Y9" s="348"/>
      <c r="Z9" s="348"/>
      <c r="AA9" s="348"/>
      <c r="AB9" s="47"/>
      <c r="AC9" s="363"/>
      <c r="AD9" s="343"/>
      <c r="AE9" s="349" t="s">
        <v>5</v>
      </c>
      <c r="AF9" s="349"/>
      <c r="AG9" s="349"/>
      <c r="AH9" s="349" t="s">
        <v>6</v>
      </c>
      <c r="AI9" s="349"/>
      <c r="AJ9" s="349"/>
      <c r="AK9" s="349"/>
      <c r="AL9" s="350" t="s">
        <v>40</v>
      </c>
      <c r="AM9" s="350" t="s">
        <v>7</v>
      </c>
      <c r="AN9" s="367"/>
      <c r="AO9" s="235"/>
      <c r="AP9" s="356"/>
      <c r="AQ9" s="352" t="s">
        <v>51</v>
      </c>
      <c r="AR9" s="352" t="s">
        <v>52</v>
      </c>
      <c r="AS9" s="352" t="s">
        <v>53</v>
      </c>
      <c r="AT9" s="299" t="s">
        <v>54</v>
      </c>
      <c r="AU9" s="354" t="s">
        <v>55</v>
      </c>
      <c r="AV9" s="354"/>
      <c r="AW9" s="354"/>
      <c r="AX9" s="354" t="s">
        <v>56</v>
      </c>
      <c r="AY9" s="354"/>
      <c r="AZ9" s="354"/>
      <c r="BA9" s="354"/>
      <c r="BB9" s="354" t="s">
        <v>40</v>
      </c>
      <c r="BC9" s="354"/>
      <c r="BD9" s="354"/>
      <c r="BE9" s="354"/>
      <c r="BF9" s="354"/>
      <c r="BG9" s="354"/>
      <c r="BH9" s="354"/>
      <c r="BI9" s="354" t="s">
        <v>7</v>
      </c>
      <c r="BJ9" s="354"/>
      <c r="BK9" s="354"/>
      <c r="BL9" s="354"/>
      <c r="BM9" s="354"/>
      <c r="BN9" s="360"/>
      <c r="BO9" s="47"/>
      <c r="BP9" s="47"/>
      <c r="BQ9" s="47"/>
      <c r="BR9" s="363"/>
      <c r="BS9" s="343"/>
      <c r="BT9" s="349" t="s">
        <v>5</v>
      </c>
      <c r="BU9" s="349"/>
      <c r="BV9" s="349"/>
      <c r="BW9" s="349" t="s">
        <v>6</v>
      </c>
      <c r="BX9" s="349"/>
      <c r="BY9" s="349"/>
      <c r="BZ9" s="349"/>
      <c r="CA9" s="350" t="s">
        <v>40</v>
      </c>
      <c r="CB9" s="350" t="s">
        <v>7</v>
      </c>
      <c r="CC9" s="367"/>
      <c r="CD9" s="151"/>
      <c r="CE9" s="151"/>
      <c r="CF9" s="151"/>
      <c r="CG9" s="363"/>
      <c r="CH9" s="343"/>
      <c r="CI9" s="343"/>
      <c r="CJ9" s="343"/>
      <c r="CK9" s="346"/>
      <c r="CN9" s="363"/>
      <c r="CO9" s="343"/>
      <c r="CP9" s="343"/>
      <c r="CQ9" s="343"/>
      <c r="CR9" s="346"/>
      <c r="CT9" s="363"/>
      <c r="CU9" s="343"/>
      <c r="CV9" s="343"/>
      <c r="CW9" s="346"/>
    </row>
    <row r="10" spans="2:101" s="50" customFormat="1" ht="26.25" hidden="1" outlineLevel="1" thickBot="1">
      <c r="B10" s="348"/>
      <c r="C10" s="348"/>
      <c r="D10" s="348"/>
      <c r="E10" s="348"/>
      <c r="F10" s="238" t="s">
        <v>57</v>
      </c>
      <c r="G10" s="239" t="s">
        <v>58</v>
      </c>
      <c r="H10" s="239" t="s">
        <v>59</v>
      </c>
      <c r="I10" s="239" t="s">
        <v>60</v>
      </c>
      <c r="J10" s="239" t="s">
        <v>61</v>
      </c>
      <c r="K10" s="239" t="s">
        <v>62</v>
      </c>
      <c r="L10" s="239" t="s">
        <v>63</v>
      </c>
      <c r="M10" s="239" t="s">
        <v>44</v>
      </c>
      <c r="N10" s="239" t="s">
        <v>64</v>
      </c>
      <c r="O10" s="239" t="s">
        <v>65</v>
      </c>
      <c r="P10" s="239" t="s">
        <v>66</v>
      </c>
      <c r="Q10" s="239" t="s">
        <v>67</v>
      </c>
      <c r="R10" s="239" t="s">
        <v>68</v>
      </c>
      <c r="S10" s="239" t="s">
        <v>69</v>
      </c>
      <c r="T10" s="239" t="s">
        <v>70</v>
      </c>
      <c r="U10" s="239" t="s">
        <v>71</v>
      </c>
      <c r="V10" s="239" t="s">
        <v>72</v>
      </c>
      <c r="W10" s="239" t="s">
        <v>73</v>
      </c>
      <c r="X10" s="239" t="s">
        <v>74</v>
      </c>
      <c r="Y10" s="239" t="s">
        <v>75</v>
      </c>
      <c r="Z10" s="348"/>
      <c r="AA10" s="348"/>
      <c r="AB10" s="47"/>
      <c r="AC10" s="364"/>
      <c r="AD10" s="344"/>
      <c r="AE10" s="133" t="s">
        <v>41</v>
      </c>
      <c r="AF10" s="133" t="s">
        <v>42</v>
      </c>
      <c r="AG10" s="133" t="s">
        <v>43</v>
      </c>
      <c r="AH10" s="133" t="s">
        <v>41</v>
      </c>
      <c r="AI10" s="133" t="s">
        <v>42</v>
      </c>
      <c r="AJ10" s="133" t="s">
        <v>43</v>
      </c>
      <c r="AK10" s="133" t="s">
        <v>44</v>
      </c>
      <c r="AL10" s="344"/>
      <c r="AM10" s="344"/>
      <c r="AN10" s="368"/>
      <c r="AO10" s="235"/>
      <c r="AP10" s="357"/>
      <c r="AQ10" s="353"/>
      <c r="AR10" s="353"/>
      <c r="AS10" s="353"/>
      <c r="AT10" s="301" t="s">
        <v>57</v>
      </c>
      <c r="AU10" s="302" t="s">
        <v>58</v>
      </c>
      <c r="AV10" s="302" t="s">
        <v>59</v>
      </c>
      <c r="AW10" s="302" t="s">
        <v>60</v>
      </c>
      <c r="AX10" s="302" t="s">
        <v>61</v>
      </c>
      <c r="AY10" s="302" t="s">
        <v>62</v>
      </c>
      <c r="AZ10" s="302" t="s">
        <v>63</v>
      </c>
      <c r="BA10" s="302" t="s">
        <v>44</v>
      </c>
      <c r="BB10" s="302" t="s">
        <v>64</v>
      </c>
      <c r="BC10" s="302" t="s">
        <v>65</v>
      </c>
      <c r="BD10" s="302" t="s">
        <v>66</v>
      </c>
      <c r="BE10" s="302" t="s">
        <v>67</v>
      </c>
      <c r="BF10" s="302" t="s">
        <v>68</v>
      </c>
      <c r="BG10" s="302" t="s">
        <v>69</v>
      </c>
      <c r="BH10" s="302" t="s">
        <v>70</v>
      </c>
      <c r="BI10" s="302" t="s">
        <v>71</v>
      </c>
      <c r="BJ10" s="302" t="s">
        <v>72</v>
      </c>
      <c r="BK10" s="302" t="s">
        <v>73</v>
      </c>
      <c r="BL10" s="302" t="s">
        <v>74</v>
      </c>
      <c r="BM10" s="302" t="s">
        <v>75</v>
      </c>
      <c r="BN10" s="361"/>
      <c r="BO10" s="47"/>
      <c r="BP10" s="47"/>
      <c r="BQ10" s="47"/>
      <c r="BR10" s="364"/>
      <c r="BS10" s="344"/>
      <c r="BT10" s="133" t="s">
        <v>41</v>
      </c>
      <c r="BU10" s="133" t="s">
        <v>42</v>
      </c>
      <c r="BV10" s="133" t="s">
        <v>43</v>
      </c>
      <c r="BW10" s="133" t="s">
        <v>41</v>
      </c>
      <c r="BX10" s="133" t="s">
        <v>42</v>
      </c>
      <c r="BY10" s="133" t="s">
        <v>43</v>
      </c>
      <c r="BZ10" s="133" t="s">
        <v>44</v>
      </c>
      <c r="CA10" s="344"/>
      <c r="CB10" s="344"/>
      <c r="CC10" s="368"/>
      <c r="CD10" s="151"/>
      <c r="CE10" s="151"/>
      <c r="CF10" s="151"/>
      <c r="CG10" s="364"/>
      <c r="CH10" s="344"/>
      <c r="CI10" s="344"/>
      <c r="CJ10" s="344"/>
      <c r="CK10" s="347"/>
      <c r="CN10" s="364"/>
      <c r="CO10" s="344"/>
      <c r="CP10" s="344"/>
      <c r="CQ10" s="344"/>
      <c r="CR10" s="347"/>
      <c r="CT10" s="364"/>
      <c r="CU10" s="344"/>
      <c r="CV10" s="344"/>
      <c r="CW10" s="347"/>
    </row>
    <row r="11" spans="2:101" s="55" customFormat="1" ht="13.5" hidden="1" outlineLevel="1">
      <c r="B11" s="15" t="s">
        <v>76</v>
      </c>
      <c r="C11" s="240">
        <v>23</v>
      </c>
      <c r="D11" s="240">
        <v>2</v>
      </c>
      <c r="E11" s="240">
        <v>1</v>
      </c>
      <c r="F11" s="240">
        <v>4</v>
      </c>
      <c r="G11" s="241">
        <v>1</v>
      </c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2">
        <f>SUM(C11:Y11)</f>
        <v>31</v>
      </c>
      <c r="AA11" s="243"/>
      <c r="AB11" s="51"/>
      <c r="AC11" s="130" t="s">
        <v>76</v>
      </c>
      <c r="AD11" s="131">
        <f>SUM(C11:F11)</f>
        <v>30</v>
      </c>
      <c r="AE11" s="131">
        <f t="shared" ref="AE11:AK27" si="0">G11</f>
        <v>1</v>
      </c>
      <c r="AF11" s="131">
        <f t="shared" ref="AF11:AF26" si="1">H11</f>
        <v>0</v>
      </c>
      <c r="AG11" s="131">
        <f t="shared" ref="AG11:AG26" si="2">I11</f>
        <v>0</v>
      </c>
      <c r="AH11" s="131">
        <f t="shared" ref="AH11:AH26" si="3">J11</f>
        <v>0</v>
      </c>
      <c r="AI11" s="131">
        <f t="shared" ref="AI11:AI26" si="4">K11</f>
        <v>0</v>
      </c>
      <c r="AJ11" s="131">
        <f t="shared" ref="AJ11:AJ26" si="5">L11</f>
        <v>0</v>
      </c>
      <c r="AK11" s="131">
        <f t="shared" ref="AK11:AK26" si="6">M11</f>
        <v>0</v>
      </c>
      <c r="AL11" s="131">
        <f>SUM(N11:T11)</f>
        <v>0</v>
      </c>
      <c r="AM11" s="131">
        <f>SUM(U11:Y11)</f>
        <v>0</v>
      </c>
      <c r="AN11" s="132">
        <f>SUM(AD11:AM11)</f>
        <v>31</v>
      </c>
      <c r="AO11" s="236" t="str">
        <f t="shared" ref="AO11:AO34" si="7">BO11</f>
        <v/>
      </c>
      <c r="AP11" s="294" t="s">
        <v>11</v>
      </c>
      <c r="AQ11" s="295">
        <f>SUM(C11:C14)</f>
        <v>101</v>
      </c>
      <c r="AR11" s="295">
        <f t="shared" ref="AR11:BM11" si="8">SUM(D11:D14)</f>
        <v>6</v>
      </c>
      <c r="AS11" s="295">
        <f t="shared" si="8"/>
        <v>1</v>
      </c>
      <c r="AT11" s="295">
        <f t="shared" si="8"/>
        <v>11</v>
      </c>
      <c r="AU11" s="295">
        <f t="shared" si="8"/>
        <v>3</v>
      </c>
      <c r="AV11" s="295">
        <f t="shared" si="8"/>
        <v>0</v>
      </c>
      <c r="AW11" s="295">
        <f t="shared" si="8"/>
        <v>0</v>
      </c>
      <c r="AX11" s="295">
        <f t="shared" si="8"/>
        <v>4</v>
      </c>
      <c r="AY11" s="295">
        <f t="shared" si="8"/>
        <v>0</v>
      </c>
      <c r="AZ11" s="295">
        <f t="shared" si="8"/>
        <v>0</v>
      </c>
      <c r="BA11" s="295">
        <f t="shared" si="8"/>
        <v>0</v>
      </c>
      <c r="BB11" s="295">
        <f t="shared" si="8"/>
        <v>0</v>
      </c>
      <c r="BC11" s="295">
        <f t="shared" si="8"/>
        <v>0</v>
      </c>
      <c r="BD11" s="295">
        <f t="shared" si="8"/>
        <v>0</v>
      </c>
      <c r="BE11" s="295">
        <f t="shared" si="8"/>
        <v>0</v>
      </c>
      <c r="BF11" s="295">
        <f t="shared" si="8"/>
        <v>0</v>
      </c>
      <c r="BG11" s="295">
        <f t="shared" si="8"/>
        <v>0</v>
      </c>
      <c r="BH11" s="295">
        <f t="shared" si="8"/>
        <v>0</v>
      </c>
      <c r="BI11" s="295">
        <f t="shared" si="8"/>
        <v>0</v>
      </c>
      <c r="BJ11" s="295">
        <f t="shared" si="8"/>
        <v>0</v>
      </c>
      <c r="BK11" s="295">
        <f t="shared" si="8"/>
        <v>0</v>
      </c>
      <c r="BL11" s="295">
        <f t="shared" si="8"/>
        <v>0</v>
      </c>
      <c r="BM11" s="295">
        <f t="shared" si="8"/>
        <v>0</v>
      </c>
      <c r="BN11" s="296">
        <f>SUM(AQ11:BM11)</f>
        <v>126</v>
      </c>
      <c r="BO11" s="121" t="str">
        <f t="shared" ref="BO11:BO16" si="9">IF(BN11=MAX($BN$11:$BN$34),1,"")</f>
        <v/>
      </c>
      <c r="BP11" s="121"/>
      <c r="BQ11" s="121" t="str">
        <f t="shared" ref="BQ11:BQ34" si="10">AO11</f>
        <v/>
      </c>
      <c r="BR11" s="154" t="s">
        <v>11</v>
      </c>
      <c r="BS11" s="146">
        <f>CH11</f>
        <v>119</v>
      </c>
      <c r="BT11" s="146">
        <f t="shared" ref="BT11" si="11">SUM(AE11:AE14)</f>
        <v>3</v>
      </c>
      <c r="BU11" s="146">
        <f t="shared" ref="BU11" si="12">SUM(AF11:AF14)</f>
        <v>0</v>
      </c>
      <c r="BV11" s="146">
        <f t="shared" ref="BV11" si="13">SUM(AG11:AG14)</f>
        <v>0</v>
      </c>
      <c r="BW11" s="146">
        <f t="shared" ref="BW11" si="14">SUM(AH11:AH14)</f>
        <v>4</v>
      </c>
      <c r="BX11" s="146">
        <f t="shared" ref="BX11" si="15">SUM(AI11:AI14)</f>
        <v>0</v>
      </c>
      <c r="BY11" s="146">
        <f t="shared" ref="BY11" si="16">SUM(AJ11:AJ14)</f>
        <v>0</v>
      </c>
      <c r="BZ11" s="146">
        <f t="shared" ref="BZ11" si="17">SUM(AK11:AK14)</f>
        <v>0</v>
      </c>
      <c r="CA11" s="146">
        <f t="shared" ref="CA11" si="18">SUM(AL11:AL14)</f>
        <v>0</v>
      </c>
      <c r="CB11" s="146">
        <f t="shared" ref="CB11" si="19">SUM(AM11:AM14)</f>
        <v>0</v>
      </c>
      <c r="CC11" s="147">
        <f>SUM(BS11:CB11)</f>
        <v>126</v>
      </c>
      <c r="CD11" s="121" t="str">
        <f>BQ11</f>
        <v/>
      </c>
      <c r="CE11" s="121"/>
      <c r="CF11" s="121" t="str">
        <f>CD11</f>
        <v/>
      </c>
      <c r="CG11" s="154" t="s">
        <v>11</v>
      </c>
      <c r="CH11" s="146">
        <f>SUM(AD11:AD14)</f>
        <v>119</v>
      </c>
      <c r="CI11" s="146">
        <f>SUM(AE11:AK14)</f>
        <v>7</v>
      </c>
      <c r="CJ11" s="146">
        <f>SUM(CA11:CB11)</f>
        <v>0</v>
      </c>
      <c r="CK11" s="147">
        <f>SUM(CH11:CJ11)</f>
        <v>126</v>
      </c>
      <c r="CL11" s="122" t="str">
        <f>CF11</f>
        <v/>
      </c>
      <c r="CM11" s="202" t="str">
        <f>BQ11</f>
        <v/>
      </c>
      <c r="CN11" s="154" t="s">
        <v>11</v>
      </c>
      <c r="CO11" s="146">
        <f>BS11</f>
        <v>119</v>
      </c>
      <c r="CP11" s="146">
        <f>BT11+BU11+BW11+BX11</f>
        <v>7</v>
      </c>
      <c r="CQ11" s="146">
        <f>BV11+BY11+BZ11+CA11+CB11</f>
        <v>0</v>
      </c>
      <c r="CR11" s="147">
        <f>CC11</f>
        <v>126</v>
      </c>
      <c r="CS11" s="202" t="str">
        <f>CM11</f>
        <v/>
      </c>
      <c r="CT11" s="154" t="s">
        <v>11</v>
      </c>
      <c r="CU11" s="146">
        <f>CO11</f>
        <v>119</v>
      </c>
      <c r="CV11" s="146">
        <f>CP11+CQ11</f>
        <v>7</v>
      </c>
      <c r="CW11" s="147">
        <f>CR11</f>
        <v>126</v>
      </c>
    </row>
    <row r="12" spans="2:101" s="55" customFormat="1" ht="13.5" hidden="1" outlineLevel="1">
      <c r="B12" s="15" t="s">
        <v>77</v>
      </c>
      <c r="C12" s="240">
        <v>26</v>
      </c>
      <c r="D12" s="240">
        <v>1</v>
      </c>
      <c r="E12" s="240"/>
      <c r="F12" s="240">
        <v>3</v>
      </c>
      <c r="G12" s="241">
        <v>1</v>
      </c>
      <c r="H12" s="241"/>
      <c r="I12" s="241"/>
      <c r="J12" s="241">
        <v>2</v>
      </c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2">
        <f t="shared" ref="Z12:Z75" si="20">SUM(C12:Y12)</f>
        <v>33</v>
      </c>
      <c r="AA12" s="243"/>
      <c r="AB12" s="51"/>
      <c r="AC12" s="123" t="s">
        <v>77</v>
      </c>
      <c r="AD12" s="57">
        <f t="shared" ref="AD12:AD75" si="21">SUM(C12:F12)</f>
        <v>30</v>
      </c>
      <c r="AE12" s="57">
        <f t="shared" si="0"/>
        <v>1</v>
      </c>
      <c r="AF12" s="57">
        <f t="shared" si="1"/>
        <v>0</v>
      </c>
      <c r="AG12" s="57">
        <f t="shared" si="2"/>
        <v>0</v>
      </c>
      <c r="AH12" s="57">
        <f t="shared" si="3"/>
        <v>2</v>
      </c>
      <c r="AI12" s="57">
        <f t="shared" si="4"/>
        <v>0</v>
      </c>
      <c r="AJ12" s="57">
        <f t="shared" si="5"/>
        <v>0</v>
      </c>
      <c r="AK12" s="57">
        <f t="shared" si="6"/>
        <v>0</v>
      </c>
      <c r="AL12" s="57">
        <f t="shared" ref="AL12:AL75" si="22">SUM(N12:T12)</f>
        <v>0</v>
      </c>
      <c r="AM12" s="57">
        <f t="shared" ref="AM12:AM75" si="23">SUM(U12:Y12)</f>
        <v>0</v>
      </c>
      <c r="AN12" s="124">
        <f t="shared" ref="AN12:AN75" si="24">SUM(AD12:AM12)</f>
        <v>33</v>
      </c>
      <c r="AO12" s="236" t="str">
        <f t="shared" si="7"/>
        <v/>
      </c>
      <c r="AP12" s="306" t="s">
        <v>12</v>
      </c>
      <c r="AQ12" s="307">
        <f>SUM(C15:C18)</f>
        <v>76</v>
      </c>
      <c r="AR12" s="307">
        <f t="shared" ref="AR12:BM12" si="25">SUM(D15:D18)</f>
        <v>0</v>
      </c>
      <c r="AS12" s="307">
        <f t="shared" si="25"/>
        <v>4</v>
      </c>
      <c r="AT12" s="307">
        <f t="shared" si="25"/>
        <v>0</v>
      </c>
      <c r="AU12" s="307">
        <f t="shared" si="25"/>
        <v>0</v>
      </c>
      <c r="AV12" s="307">
        <f t="shared" si="25"/>
        <v>0</v>
      </c>
      <c r="AW12" s="307">
        <f t="shared" si="25"/>
        <v>0</v>
      </c>
      <c r="AX12" s="307">
        <f t="shared" si="25"/>
        <v>1</v>
      </c>
      <c r="AY12" s="307">
        <f t="shared" si="25"/>
        <v>0</v>
      </c>
      <c r="AZ12" s="307">
        <f t="shared" si="25"/>
        <v>0</v>
      </c>
      <c r="BA12" s="307">
        <f t="shared" si="25"/>
        <v>0</v>
      </c>
      <c r="BB12" s="307">
        <f t="shared" si="25"/>
        <v>0</v>
      </c>
      <c r="BC12" s="307">
        <f t="shared" si="25"/>
        <v>0</v>
      </c>
      <c r="BD12" s="307">
        <f t="shared" si="25"/>
        <v>0</v>
      </c>
      <c r="BE12" s="307">
        <f t="shared" si="25"/>
        <v>0</v>
      </c>
      <c r="BF12" s="307">
        <f t="shared" si="25"/>
        <v>0</v>
      </c>
      <c r="BG12" s="307">
        <f t="shared" si="25"/>
        <v>0</v>
      </c>
      <c r="BH12" s="307">
        <f t="shared" si="25"/>
        <v>0</v>
      </c>
      <c r="BI12" s="307">
        <f t="shared" si="25"/>
        <v>0</v>
      </c>
      <c r="BJ12" s="307">
        <f t="shared" si="25"/>
        <v>0</v>
      </c>
      <c r="BK12" s="307">
        <f t="shared" si="25"/>
        <v>0</v>
      </c>
      <c r="BL12" s="307">
        <f t="shared" si="25"/>
        <v>0</v>
      </c>
      <c r="BM12" s="307">
        <f t="shared" si="25"/>
        <v>0</v>
      </c>
      <c r="BN12" s="308">
        <f t="shared" ref="BN12:BN34" si="26">SUM(AQ12:BM12)</f>
        <v>81</v>
      </c>
      <c r="BO12" s="121" t="str">
        <f t="shared" si="9"/>
        <v/>
      </c>
      <c r="BP12" s="121"/>
      <c r="BQ12" s="121" t="str">
        <f t="shared" si="10"/>
        <v/>
      </c>
      <c r="BR12" s="152" t="s">
        <v>12</v>
      </c>
      <c r="BS12" s="93">
        <f>CH12</f>
        <v>80</v>
      </c>
      <c r="BT12" s="93">
        <f t="shared" ref="BT12" si="27">SUM(AE15:AE18)</f>
        <v>0</v>
      </c>
      <c r="BU12" s="93">
        <f t="shared" ref="BU12" si="28">SUM(AF15:AF18)</f>
        <v>0</v>
      </c>
      <c r="BV12" s="93">
        <f t="shared" ref="BV12" si="29">SUM(AG15:AG18)</f>
        <v>0</v>
      </c>
      <c r="BW12" s="93">
        <f t="shared" ref="BW12" si="30">SUM(AH15:AH18)</f>
        <v>1</v>
      </c>
      <c r="BX12" s="93">
        <f t="shared" ref="BX12" si="31">SUM(AI15:AI18)</f>
        <v>0</v>
      </c>
      <c r="BY12" s="93">
        <f t="shared" ref="BY12" si="32">SUM(AJ15:AJ18)</f>
        <v>0</v>
      </c>
      <c r="BZ12" s="93">
        <f t="shared" ref="BZ12" si="33">SUM(AK15:AK18)</f>
        <v>0</v>
      </c>
      <c r="CA12" s="93">
        <f t="shared" ref="CA12" si="34">SUM(AL15:AL18)</f>
        <v>0</v>
      </c>
      <c r="CB12" s="93">
        <f t="shared" ref="CB12" si="35">SUM(AM15:AM18)</f>
        <v>0</v>
      </c>
      <c r="CC12" s="141">
        <f t="shared" ref="CC12:CC34" si="36">SUM(BS12:CB12)</f>
        <v>81</v>
      </c>
      <c r="CD12" s="121" t="str">
        <f t="shared" ref="CD12:CD34" si="37">BQ12</f>
        <v/>
      </c>
      <c r="CE12" s="121"/>
      <c r="CF12" s="121" t="str">
        <f t="shared" ref="CF12:CF34" si="38">CD12</f>
        <v/>
      </c>
      <c r="CG12" s="152" t="s">
        <v>12</v>
      </c>
      <c r="CH12" s="93">
        <f>SUM(AD15:AD18)</f>
        <v>80</v>
      </c>
      <c r="CI12" s="93">
        <f>SUM(AE15:AK18)</f>
        <v>1</v>
      </c>
      <c r="CJ12" s="93">
        <f t="shared" ref="CJ12:CJ34" si="39">SUM(CA12:CB12)</f>
        <v>0</v>
      </c>
      <c r="CK12" s="141">
        <f t="shared" ref="CK12:CK34" si="40">SUM(CH12:CJ12)</f>
        <v>81</v>
      </c>
      <c r="CL12" s="122" t="str">
        <f t="shared" ref="CL12:CL34" si="41">CF12</f>
        <v/>
      </c>
      <c r="CM12" s="202" t="str">
        <f t="shared" ref="CM12:CM34" si="42">BQ12</f>
        <v/>
      </c>
      <c r="CN12" s="152" t="s">
        <v>12</v>
      </c>
      <c r="CO12" s="93">
        <f t="shared" ref="CO12:CO34" si="43">BS12</f>
        <v>80</v>
      </c>
      <c r="CP12" s="93">
        <f t="shared" ref="CP12:CP34" si="44">BT12+BU12+BW12+BX12</f>
        <v>1</v>
      </c>
      <c r="CQ12" s="93">
        <f t="shared" ref="CQ12:CQ34" si="45">BV12+BY12+BZ12+CA12+CB12</f>
        <v>0</v>
      </c>
      <c r="CR12" s="141">
        <f t="shared" ref="CR12:CR34" si="46">CC12</f>
        <v>81</v>
      </c>
      <c r="CS12" s="202" t="str">
        <f t="shared" ref="CS12:CS34" si="47">CM12</f>
        <v/>
      </c>
      <c r="CT12" s="152" t="s">
        <v>12</v>
      </c>
      <c r="CU12" s="93">
        <f t="shared" ref="CU12:CU34" si="48">CO12</f>
        <v>80</v>
      </c>
      <c r="CV12" s="93">
        <f t="shared" ref="CV12:CV34" si="49">CP12+CQ12</f>
        <v>1</v>
      </c>
      <c r="CW12" s="141">
        <f t="shared" ref="CW12:CW34" si="50">CR12</f>
        <v>81</v>
      </c>
    </row>
    <row r="13" spans="2:101" s="55" customFormat="1" ht="13.5" hidden="1" outlineLevel="1">
      <c r="B13" s="15" t="s">
        <v>78</v>
      </c>
      <c r="C13" s="240">
        <v>30</v>
      </c>
      <c r="D13" s="240">
        <v>3</v>
      </c>
      <c r="E13" s="240"/>
      <c r="F13" s="240">
        <v>3</v>
      </c>
      <c r="G13" s="241">
        <v>1</v>
      </c>
      <c r="H13" s="241"/>
      <c r="I13" s="241"/>
      <c r="J13" s="241">
        <v>2</v>
      </c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2">
        <f t="shared" si="20"/>
        <v>39</v>
      </c>
      <c r="AA13" s="243"/>
      <c r="AB13" s="51"/>
      <c r="AC13" s="123" t="s">
        <v>78</v>
      </c>
      <c r="AD13" s="57">
        <f t="shared" si="21"/>
        <v>36</v>
      </c>
      <c r="AE13" s="57">
        <f t="shared" si="0"/>
        <v>1</v>
      </c>
      <c r="AF13" s="57">
        <f t="shared" si="1"/>
        <v>0</v>
      </c>
      <c r="AG13" s="57">
        <f t="shared" si="2"/>
        <v>0</v>
      </c>
      <c r="AH13" s="57">
        <f t="shared" si="3"/>
        <v>2</v>
      </c>
      <c r="AI13" s="57">
        <f t="shared" si="4"/>
        <v>0</v>
      </c>
      <c r="AJ13" s="57">
        <f t="shared" si="5"/>
        <v>0</v>
      </c>
      <c r="AK13" s="57">
        <f t="shared" si="6"/>
        <v>0</v>
      </c>
      <c r="AL13" s="57">
        <f t="shared" si="22"/>
        <v>0</v>
      </c>
      <c r="AM13" s="57">
        <f t="shared" si="23"/>
        <v>0</v>
      </c>
      <c r="AN13" s="124">
        <f t="shared" si="24"/>
        <v>39</v>
      </c>
      <c r="AO13" s="236" t="str">
        <f t="shared" si="7"/>
        <v/>
      </c>
      <c r="AP13" s="293" t="s">
        <v>13</v>
      </c>
      <c r="AQ13" s="297">
        <f>SUM(C19:C22)</f>
        <v>69</v>
      </c>
      <c r="AR13" s="297">
        <f t="shared" ref="AR13:BM13" si="51">SUM(D19:D22)</f>
        <v>4</v>
      </c>
      <c r="AS13" s="297">
        <f t="shared" si="51"/>
        <v>0</v>
      </c>
      <c r="AT13" s="297">
        <f t="shared" si="51"/>
        <v>0</v>
      </c>
      <c r="AU13" s="297">
        <f t="shared" si="51"/>
        <v>0</v>
      </c>
      <c r="AV13" s="297">
        <f t="shared" si="51"/>
        <v>0</v>
      </c>
      <c r="AW13" s="297">
        <f t="shared" si="51"/>
        <v>0</v>
      </c>
      <c r="AX13" s="297">
        <f t="shared" si="51"/>
        <v>5</v>
      </c>
      <c r="AY13" s="297">
        <f t="shared" si="51"/>
        <v>0</v>
      </c>
      <c r="AZ13" s="297">
        <f t="shared" si="51"/>
        <v>0</v>
      </c>
      <c r="BA13" s="297">
        <f t="shared" si="51"/>
        <v>0</v>
      </c>
      <c r="BB13" s="297">
        <f t="shared" si="51"/>
        <v>0</v>
      </c>
      <c r="BC13" s="297">
        <f t="shared" si="51"/>
        <v>0</v>
      </c>
      <c r="BD13" s="297">
        <f t="shared" si="51"/>
        <v>0</v>
      </c>
      <c r="BE13" s="297">
        <f t="shared" si="51"/>
        <v>0</v>
      </c>
      <c r="BF13" s="297">
        <f t="shared" si="51"/>
        <v>0</v>
      </c>
      <c r="BG13" s="297">
        <f t="shared" si="51"/>
        <v>0</v>
      </c>
      <c r="BH13" s="297">
        <f t="shared" si="51"/>
        <v>0</v>
      </c>
      <c r="BI13" s="297">
        <f t="shared" si="51"/>
        <v>0</v>
      </c>
      <c r="BJ13" s="297">
        <f t="shared" si="51"/>
        <v>0</v>
      </c>
      <c r="BK13" s="297">
        <f t="shared" si="51"/>
        <v>0</v>
      </c>
      <c r="BL13" s="297">
        <f t="shared" si="51"/>
        <v>0</v>
      </c>
      <c r="BM13" s="297">
        <f t="shared" si="51"/>
        <v>0</v>
      </c>
      <c r="BN13" s="298">
        <f t="shared" si="26"/>
        <v>78</v>
      </c>
      <c r="BO13" s="121" t="str">
        <f t="shared" si="9"/>
        <v/>
      </c>
      <c r="BP13" s="121"/>
      <c r="BQ13" s="121" t="str">
        <f t="shared" si="10"/>
        <v/>
      </c>
      <c r="BR13" s="152" t="s">
        <v>13</v>
      </c>
      <c r="BS13" s="93">
        <f t="shared" ref="BS13:BS34" si="52">CH13</f>
        <v>73</v>
      </c>
      <c r="BT13" s="93">
        <f t="shared" ref="BT13" si="53">SUM(AE19:AE22)</f>
        <v>0</v>
      </c>
      <c r="BU13" s="93">
        <f t="shared" ref="BU13" si="54">SUM(AF19:AF22)</f>
        <v>0</v>
      </c>
      <c r="BV13" s="93">
        <f t="shared" ref="BV13" si="55">SUM(AG19:AG22)</f>
        <v>0</v>
      </c>
      <c r="BW13" s="93">
        <f t="shared" ref="BW13" si="56">SUM(AH19:AH22)</f>
        <v>5</v>
      </c>
      <c r="BX13" s="93">
        <f t="shared" ref="BX13" si="57">SUM(AI19:AI22)</f>
        <v>0</v>
      </c>
      <c r="BY13" s="93">
        <f t="shared" ref="BY13" si="58">SUM(AJ19:AJ22)</f>
        <v>0</v>
      </c>
      <c r="BZ13" s="93">
        <f t="shared" ref="BZ13" si="59">SUM(AK19:AK22)</f>
        <v>0</v>
      </c>
      <c r="CA13" s="93">
        <f t="shared" ref="CA13" si="60">SUM(AL19:AL22)</f>
        <v>0</v>
      </c>
      <c r="CB13" s="93">
        <f t="shared" ref="CB13" si="61">SUM(AM19:AM22)</f>
        <v>0</v>
      </c>
      <c r="CC13" s="141">
        <f t="shared" si="36"/>
        <v>78</v>
      </c>
      <c r="CD13" s="121" t="str">
        <f t="shared" si="37"/>
        <v/>
      </c>
      <c r="CE13" s="121"/>
      <c r="CF13" s="121" t="str">
        <f t="shared" si="38"/>
        <v/>
      </c>
      <c r="CG13" s="152" t="s">
        <v>13</v>
      </c>
      <c r="CH13" s="93">
        <f>SUM(AD19:AD22)</f>
        <v>73</v>
      </c>
      <c r="CI13" s="93">
        <f>SUM(AE19:AK22)</f>
        <v>5</v>
      </c>
      <c r="CJ13" s="93">
        <f t="shared" si="39"/>
        <v>0</v>
      </c>
      <c r="CK13" s="141">
        <f t="shared" si="40"/>
        <v>78</v>
      </c>
      <c r="CL13" s="122" t="str">
        <f t="shared" si="41"/>
        <v/>
      </c>
      <c r="CM13" s="202" t="str">
        <f t="shared" si="42"/>
        <v/>
      </c>
      <c r="CN13" s="152" t="s">
        <v>13</v>
      </c>
      <c r="CO13" s="93">
        <f t="shared" si="43"/>
        <v>73</v>
      </c>
      <c r="CP13" s="93">
        <f t="shared" si="44"/>
        <v>5</v>
      </c>
      <c r="CQ13" s="93">
        <f t="shared" si="45"/>
        <v>0</v>
      </c>
      <c r="CR13" s="141">
        <f t="shared" si="46"/>
        <v>78</v>
      </c>
      <c r="CS13" s="202" t="str">
        <f t="shared" si="47"/>
        <v/>
      </c>
      <c r="CT13" s="152" t="s">
        <v>13</v>
      </c>
      <c r="CU13" s="93">
        <f t="shared" si="48"/>
        <v>73</v>
      </c>
      <c r="CV13" s="93">
        <f t="shared" si="49"/>
        <v>5</v>
      </c>
      <c r="CW13" s="141">
        <f t="shared" si="50"/>
        <v>78</v>
      </c>
    </row>
    <row r="14" spans="2:101" s="55" customFormat="1" ht="13.5" hidden="1" outlineLevel="1">
      <c r="B14" s="15" t="s">
        <v>79</v>
      </c>
      <c r="C14" s="240">
        <v>22</v>
      </c>
      <c r="D14" s="240"/>
      <c r="E14" s="240"/>
      <c r="F14" s="240">
        <v>1</v>
      </c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2">
        <f t="shared" si="20"/>
        <v>23</v>
      </c>
      <c r="AA14" s="243">
        <f>SUM(Z11:Z14)</f>
        <v>126</v>
      </c>
      <c r="AB14" s="51"/>
      <c r="AC14" s="123" t="s">
        <v>79</v>
      </c>
      <c r="AD14" s="57">
        <f t="shared" si="21"/>
        <v>23</v>
      </c>
      <c r="AE14" s="57">
        <f t="shared" si="0"/>
        <v>0</v>
      </c>
      <c r="AF14" s="57">
        <f t="shared" si="1"/>
        <v>0</v>
      </c>
      <c r="AG14" s="57">
        <f t="shared" si="2"/>
        <v>0</v>
      </c>
      <c r="AH14" s="57">
        <f t="shared" si="3"/>
        <v>0</v>
      </c>
      <c r="AI14" s="57">
        <f t="shared" si="4"/>
        <v>0</v>
      </c>
      <c r="AJ14" s="57">
        <f t="shared" si="5"/>
        <v>0</v>
      </c>
      <c r="AK14" s="57">
        <f t="shared" si="6"/>
        <v>0</v>
      </c>
      <c r="AL14" s="57">
        <f t="shared" si="22"/>
        <v>0</v>
      </c>
      <c r="AM14" s="57">
        <f t="shared" si="23"/>
        <v>0</v>
      </c>
      <c r="AN14" s="124">
        <f t="shared" si="24"/>
        <v>23</v>
      </c>
      <c r="AO14" s="236" t="str">
        <f t="shared" si="7"/>
        <v/>
      </c>
      <c r="AP14" s="306" t="s">
        <v>14</v>
      </c>
      <c r="AQ14" s="307">
        <f>SUM(C23:C26)</f>
        <v>50</v>
      </c>
      <c r="AR14" s="307">
        <f t="shared" ref="AR14:BM14" si="62">SUM(D23:D26)</f>
        <v>6</v>
      </c>
      <c r="AS14" s="307">
        <f t="shared" si="62"/>
        <v>0</v>
      </c>
      <c r="AT14" s="307">
        <f t="shared" si="62"/>
        <v>1</v>
      </c>
      <c r="AU14" s="307">
        <f t="shared" si="62"/>
        <v>0</v>
      </c>
      <c r="AV14" s="307">
        <f t="shared" si="62"/>
        <v>0</v>
      </c>
      <c r="AW14" s="307">
        <f t="shared" si="62"/>
        <v>0</v>
      </c>
      <c r="AX14" s="307">
        <f t="shared" si="62"/>
        <v>0</v>
      </c>
      <c r="AY14" s="307">
        <f t="shared" si="62"/>
        <v>1</v>
      </c>
      <c r="AZ14" s="307">
        <f t="shared" si="62"/>
        <v>0</v>
      </c>
      <c r="BA14" s="307">
        <f t="shared" si="62"/>
        <v>0</v>
      </c>
      <c r="BB14" s="307">
        <f t="shared" si="62"/>
        <v>0</v>
      </c>
      <c r="BC14" s="307">
        <f t="shared" si="62"/>
        <v>0</v>
      </c>
      <c r="BD14" s="307">
        <f t="shared" si="62"/>
        <v>0</v>
      </c>
      <c r="BE14" s="307">
        <f t="shared" si="62"/>
        <v>0</v>
      </c>
      <c r="BF14" s="307">
        <f t="shared" si="62"/>
        <v>0</v>
      </c>
      <c r="BG14" s="307">
        <f t="shared" si="62"/>
        <v>0</v>
      </c>
      <c r="BH14" s="307">
        <f t="shared" si="62"/>
        <v>0</v>
      </c>
      <c r="BI14" s="307">
        <f t="shared" si="62"/>
        <v>0</v>
      </c>
      <c r="BJ14" s="307">
        <f t="shared" si="62"/>
        <v>0</v>
      </c>
      <c r="BK14" s="307">
        <f t="shared" si="62"/>
        <v>0</v>
      </c>
      <c r="BL14" s="307">
        <f t="shared" si="62"/>
        <v>0</v>
      </c>
      <c r="BM14" s="307">
        <f t="shared" si="62"/>
        <v>0</v>
      </c>
      <c r="BN14" s="308">
        <f t="shared" si="26"/>
        <v>58</v>
      </c>
      <c r="BO14" s="121" t="str">
        <f t="shared" si="9"/>
        <v/>
      </c>
      <c r="BP14" s="121"/>
      <c r="BQ14" s="121" t="str">
        <f t="shared" si="10"/>
        <v/>
      </c>
      <c r="BR14" s="152" t="s">
        <v>14</v>
      </c>
      <c r="BS14" s="93">
        <f t="shared" si="52"/>
        <v>57</v>
      </c>
      <c r="BT14" s="93">
        <f t="shared" ref="BT14" si="63">SUM(AE23:AE26)</f>
        <v>0</v>
      </c>
      <c r="BU14" s="93">
        <f t="shared" ref="BU14" si="64">SUM(AF23:AF26)</f>
        <v>0</v>
      </c>
      <c r="BV14" s="93">
        <f t="shared" ref="BV14" si="65">SUM(AG23:AG26)</f>
        <v>0</v>
      </c>
      <c r="BW14" s="93">
        <f t="shared" ref="BW14" si="66">SUM(AH23:AH26)</f>
        <v>0</v>
      </c>
      <c r="BX14" s="93">
        <f t="shared" ref="BX14" si="67">SUM(AI23:AI26)</f>
        <v>1</v>
      </c>
      <c r="BY14" s="93">
        <f t="shared" ref="BY14" si="68">SUM(AJ23:AJ26)</f>
        <v>0</v>
      </c>
      <c r="BZ14" s="93">
        <f t="shared" ref="BZ14" si="69">SUM(AK23:AK26)</f>
        <v>0</v>
      </c>
      <c r="CA14" s="93">
        <f t="shared" ref="CA14" si="70">SUM(AL23:AL26)</f>
        <v>0</v>
      </c>
      <c r="CB14" s="93">
        <f t="shared" ref="CB14" si="71">SUM(AM23:AM26)</f>
        <v>0</v>
      </c>
      <c r="CC14" s="141">
        <f t="shared" si="36"/>
        <v>58</v>
      </c>
      <c r="CD14" s="121" t="str">
        <f t="shared" si="37"/>
        <v/>
      </c>
      <c r="CE14" s="121"/>
      <c r="CF14" s="121" t="str">
        <f t="shared" si="38"/>
        <v/>
      </c>
      <c r="CG14" s="152" t="s">
        <v>14</v>
      </c>
      <c r="CH14" s="93">
        <f>SUM(AD23:AD26)</f>
        <v>57</v>
      </c>
      <c r="CI14" s="93">
        <f>SUM(AE23:AK26)</f>
        <v>1</v>
      </c>
      <c r="CJ14" s="93">
        <f t="shared" si="39"/>
        <v>0</v>
      </c>
      <c r="CK14" s="141">
        <f t="shared" si="40"/>
        <v>58</v>
      </c>
      <c r="CL14" s="122" t="str">
        <f t="shared" si="41"/>
        <v/>
      </c>
      <c r="CM14" s="202" t="str">
        <f t="shared" si="42"/>
        <v/>
      </c>
      <c r="CN14" s="152" t="s">
        <v>14</v>
      </c>
      <c r="CO14" s="93">
        <f t="shared" si="43"/>
        <v>57</v>
      </c>
      <c r="CP14" s="93">
        <f t="shared" si="44"/>
        <v>1</v>
      </c>
      <c r="CQ14" s="93">
        <f t="shared" si="45"/>
        <v>0</v>
      </c>
      <c r="CR14" s="141">
        <f t="shared" si="46"/>
        <v>58</v>
      </c>
      <c r="CS14" s="202" t="str">
        <f t="shared" si="47"/>
        <v/>
      </c>
      <c r="CT14" s="152" t="s">
        <v>14</v>
      </c>
      <c r="CU14" s="93">
        <f t="shared" si="48"/>
        <v>57</v>
      </c>
      <c r="CV14" s="93">
        <f t="shared" si="49"/>
        <v>1</v>
      </c>
      <c r="CW14" s="141">
        <f t="shared" si="50"/>
        <v>58</v>
      </c>
    </row>
    <row r="15" spans="2:101" s="55" customFormat="1" ht="13.5" hidden="1" outlineLevel="1">
      <c r="B15" s="15" t="s">
        <v>80</v>
      </c>
      <c r="C15" s="240">
        <v>14</v>
      </c>
      <c r="D15" s="240"/>
      <c r="E15" s="240"/>
      <c r="F15" s="240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2">
        <f t="shared" si="20"/>
        <v>14</v>
      </c>
      <c r="AA15" s="243">
        <f t="shared" ref="AA15:AA78" si="72">SUM(Z12:Z15)</f>
        <v>109</v>
      </c>
      <c r="AB15" s="51"/>
      <c r="AC15" s="125" t="s">
        <v>80</v>
      </c>
      <c r="AD15" s="60">
        <f t="shared" si="21"/>
        <v>14</v>
      </c>
      <c r="AE15" s="60">
        <f t="shared" si="0"/>
        <v>0</v>
      </c>
      <c r="AF15" s="60">
        <f t="shared" si="1"/>
        <v>0</v>
      </c>
      <c r="AG15" s="60">
        <f t="shared" si="2"/>
        <v>0</v>
      </c>
      <c r="AH15" s="60">
        <f t="shared" si="3"/>
        <v>0</v>
      </c>
      <c r="AI15" s="60">
        <f t="shared" si="4"/>
        <v>0</v>
      </c>
      <c r="AJ15" s="60">
        <f t="shared" si="5"/>
        <v>0</v>
      </c>
      <c r="AK15" s="60">
        <f t="shared" si="6"/>
        <v>0</v>
      </c>
      <c r="AL15" s="60">
        <f t="shared" si="22"/>
        <v>0</v>
      </c>
      <c r="AM15" s="60">
        <f t="shared" si="23"/>
        <v>0</v>
      </c>
      <c r="AN15" s="126">
        <f t="shared" si="24"/>
        <v>14</v>
      </c>
      <c r="AO15" s="236" t="str">
        <f t="shared" si="7"/>
        <v/>
      </c>
      <c r="AP15" s="293" t="s">
        <v>15</v>
      </c>
      <c r="AQ15" s="297">
        <f>SUM(C27:C30)</f>
        <v>81</v>
      </c>
      <c r="AR15" s="297">
        <f t="shared" ref="AR15:BM15" si="73">SUM(D27:D30)</f>
        <v>2</v>
      </c>
      <c r="AS15" s="297">
        <f t="shared" si="73"/>
        <v>0</v>
      </c>
      <c r="AT15" s="297">
        <f t="shared" si="73"/>
        <v>8</v>
      </c>
      <c r="AU15" s="297">
        <f t="shared" si="73"/>
        <v>1</v>
      </c>
      <c r="AV15" s="297">
        <f t="shared" si="73"/>
        <v>2</v>
      </c>
      <c r="AW15" s="297">
        <f t="shared" si="73"/>
        <v>1</v>
      </c>
      <c r="AX15" s="297">
        <f t="shared" si="73"/>
        <v>5</v>
      </c>
      <c r="AY15" s="297">
        <f t="shared" si="73"/>
        <v>1</v>
      </c>
      <c r="AZ15" s="297">
        <f t="shared" si="73"/>
        <v>0</v>
      </c>
      <c r="BA15" s="297">
        <f t="shared" si="73"/>
        <v>0</v>
      </c>
      <c r="BB15" s="297">
        <f t="shared" si="73"/>
        <v>0</v>
      </c>
      <c r="BC15" s="297">
        <f t="shared" si="73"/>
        <v>0</v>
      </c>
      <c r="BD15" s="297">
        <f t="shared" si="73"/>
        <v>0</v>
      </c>
      <c r="BE15" s="297">
        <f t="shared" si="73"/>
        <v>0</v>
      </c>
      <c r="BF15" s="297">
        <f t="shared" si="73"/>
        <v>0</v>
      </c>
      <c r="BG15" s="297">
        <f t="shared" si="73"/>
        <v>0</v>
      </c>
      <c r="BH15" s="297">
        <f t="shared" si="73"/>
        <v>0</v>
      </c>
      <c r="BI15" s="297">
        <f t="shared" si="73"/>
        <v>0</v>
      </c>
      <c r="BJ15" s="297">
        <f t="shared" si="73"/>
        <v>0</v>
      </c>
      <c r="BK15" s="297">
        <f t="shared" si="73"/>
        <v>0</v>
      </c>
      <c r="BL15" s="297">
        <f t="shared" si="73"/>
        <v>0</v>
      </c>
      <c r="BM15" s="297">
        <f t="shared" si="73"/>
        <v>0</v>
      </c>
      <c r="BN15" s="298">
        <f t="shared" si="26"/>
        <v>101</v>
      </c>
      <c r="BO15" s="121" t="str">
        <f t="shared" si="9"/>
        <v/>
      </c>
      <c r="BP15" s="121"/>
      <c r="BQ15" s="121" t="str">
        <f t="shared" si="10"/>
        <v/>
      </c>
      <c r="BR15" s="152" t="s">
        <v>15</v>
      </c>
      <c r="BS15" s="93">
        <f t="shared" si="52"/>
        <v>91</v>
      </c>
      <c r="BT15" s="93">
        <f t="shared" ref="BT15" si="74">SUM(AE27:AE30)</f>
        <v>1</v>
      </c>
      <c r="BU15" s="93">
        <f t="shared" ref="BU15" si="75">SUM(AF27:AF30)</f>
        <v>2</v>
      </c>
      <c r="BV15" s="93">
        <f t="shared" ref="BV15" si="76">SUM(AG27:AG30)</f>
        <v>1</v>
      </c>
      <c r="BW15" s="93">
        <f t="shared" ref="BW15" si="77">SUM(AH27:AH30)</f>
        <v>5</v>
      </c>
      <c r="BX15" s="93">
        <f t="shared" ref="BX15" si="78">SUM(AI27:AI30)</f>
        <v>1</v>
      </c>
      <c r="BY15" s="93">
        <f t="shared" ref="BY15" si="79">SUM(AJ27:AJ30)</f>
        <v>0</v>
      </c>
      <c r="BZ15" s="93">
        <f t="shared" ref="BZ15" si="80">SUM(AK27:AK30)</f>
        <v>0</v>
      </c>
      <c r="CA15" s="93">
        <f t="shared" ref="CA15" si="81">SUM(AL27:AL30)</f>
        <v>0</v>
      </c>
      <c r="CB15" s="93">
        <f t="shared" ref="CB15" si="82">SUM(AM27:AM30)</f>
        <v>0</v>
      </c>
      <c r="CC15" s="141">
        <f t="shared" si="36"/>
        <v>101</v>
      </c>
      <c r="CD15" s="121" t="str">
        <f t="shared" si="37"/>
        <v/>
      </c>
      <c r="CE15" s="121"/>
      <c r="CF15" s="121" t="str">
        <f t="shared" si="38"/>
        <v/>
      </c>
      <c r="CG15" s="152" t="s">
        <v>15</v>
      </c>
      <c r="CH15" s="93">
        <f>SUM(AD27:AD30)</f>
        <v>91</v>
      </c>
      <c r="CI15" s="93">
        <f>SUM(AE27:AK30)</f>
        <v>10</v>
      </c>
      <c r="CJ15" s="93">
        <f t="shared" si="39"/>
        <v>0</v>
      </c>
      <c r="CK15" s="141">
        <f t="shared" si="40"/>
        <v>101</v>
      </c>
      <c r="CL15" s="122" t="str">
        <f t="shared" si="41"/>
        <v/>
      </c>
      <c r="CM15" s="202" t="str">
        <f t="shared" si="42"/>
        <v/>
      </c>
      <c r="CN15" s="152" t="s">
        <v>15</v>
      </c>
      <c r="CO15" s="93">
        <f t="shared" si="43"/>
        <v>91</v>
      </c>
      <c r="CP15" s="93">
        <f t="shared" si="44"/>
        <v>9</v>
      </c>
      <c r="CQ15" s="93">
        <f t="shared" si="45"/>
        <v>1</v>
      </c>
      <c r="CR15" s="141">
        <f t="shared" si="46"/>
        <v>101</v>
      </c>
      <c r="CS15" s="202" t="str">
        <f t="shared" si="47"/>
        <v/>
      </c>
      <c r="CT15" s="152" t="s">
        <v>15</v>
      </c>
      <c r="CU15" s="93">
        <f t="shared" si="48"/>
        <v>91</v>
      </c>
      <c r="CV15" s="93">
        <f t="shared" si="49"/>
        <v>10</v>
      </c>
      <c r="CW15" s="141">
        <f t="shared" si="50"/>
        <v>101</v>
      </c>
    </row>
    <row r="16" spans="2:101" s="55" customFormat="1" ht="13.5" hidden="1" outlineLevel="1">
      <c r="B16" s="15" t="s">
        <v>81</v>
      </c>
      <c r="C16" s="240">
        <v>16</v>
      </c>
      <c r="D16" s="240"/>
      <c r="E16" s="240"/>
      <c r="F16" s="240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2">
        <f t="shared" si="20"/>
        <v>16</v>
      </c>
      <c r="AA16" s="243">
        <f t="shared" si="72"/>
        <v>92</v>
      </c>
      <c r="AB16" s="51"/>
      <c r="AC16" s="125" t="s">
        <v>81</v>
      </c>
      <c r="AD16" s="60">
        <f t="shared" si="21"/>
        <v>16</v>
      </c>
      <c r="AE16" s="60">
        <f t="shared" si="0"/>
        <v>0</v>
      </c>
      <c r="AF16" s="60">
        <f t="shared" si="1"/>
        <v>0</v>
      </c>
      <c r="AG16" s="60">
        <f t="shared" si="2"/>
        <v>0</v>
      </c>
      <c r="AH16" s="60">
        <f t="shared" si="3"/>
        <v>0</v>
      </c>
      <c r="AI16" s="60">
        <f t="shared" si="4"/>
        <v>0</v>
      </c>
      <c r="AJ16" s="60">
        <f t="shared" si="5"/>
        <v>0</v>
      </c>
      <c r="AK16" s="60">
        <f t="shared" si="6"/>
        <v>0</v>
      </c>
      <c r="AL16" s="60">
        <f t="shared" si="22"/>
        <v>0</v>
      </c>
      <c r="AM16" s="60">
        <f t="shared" si="23"/>
        <v>0</v>
      </c>
      <c r="AN16" s="126">
        <f t="shared" si="24"/>
        <v>16</v>
      </c>
      <c r="AO16" s="236" t="str">
        <f t="shared" si="7"/>
        <v/>
      </c>
      <c r="AP16" s="306" t="s">
        <v>16</v>
      </c>
      <c r="AQ16" s="307">
        <f>SUM(C31:C34)</f>
        <v>143</v>
      </c>
      <c r="AR16" s="307">
        <f t="shared" ref="AR16:BM16" si="83">SUM(D31:D34)</f>
        <v>8</v>
      </c>
      <c r="AS16" s="307">
        <f t="shared" si="83"/>
        <v>3</v>
      </c>
      <c r="AT16" s="307">
        <f t="shared" si="83"/>
        <v>2</v>
      </c>
      <c r="AU16" s="307">
        <f t="shared" si="83"/>
        <v>3</v>
      </c>
      <c r="AV16" s="307">
        <f t="shared" si="83"/>
        <v>0</v>
      </c>
      <c r="AW16" s="307">
        <f t="shared" si="83"/>
        <v>0</v>
      </c>
      <c r="AX16" s="307">
        <f t="shared" si="83"/>
        <v>14</v>
      </c>
      <c r="AY16" s="307">
        <f t="shared" si="83"/>
        <v>1</v>
      </c>
      <c r="AZ16" s="307">
        <f t="shared" si="83"/>
        <v>0</v>
      </c>
      <c r="BA16" s="307">
        <f t="shared" si="83"/>
        <v>0</v>
      </c>
      <c r="BB16" s="307">
        <f t="shared" si="83"/>
        <v>0</v>
      </c>
      <c r="BC16" s="307">
        <f t="shared" si="83"/>
        <v>0</v>
      </c>
      <c r="BD16" s="307">
        <f t="shared" si="83"/>
        <v>0</v>
      </c>
      <c r="BE16" s="307">
        <f t="shared" si="83"/>
        <v>0</v>
      </c>
      <c r="BF16" s="307">
        <f t="shared" si="83"/>
        <v>0</v>
      </c>
      <c r="BG16" s="307">
        <f t="shared" si="83"/>
        <v>2</v>
      </c>
      <c r="BH16" s="307">
        <f t="shared" si="83"/>
        <v>0</v>
      </c>
      <c r="BI16" s="307">
        <f t="shared" si="83"/>
        <v>0</v>
      </c>
      <c r="BJ16" s="307">
        <f t="shared" si="83"/>
        <v>0</v>
      </c>
      <c r="BK16" s="307">
        <f t="shared" si="83"/>
        <v>0</v>
      </c>
      <c r="BL16" s="307">
        <f t="shared" si="83"/>
        <v>0</v>
      </c>
      <c r="BM16" s="307">
        <f t="shared" si="83"/>
        <v>0</v>
      </c>
      <c r="BN16" s="308">
        <f t="shared" si="26"/>
        <v>176</v>
      </c>
      <c r="BO16" s="121" t="str">
        <f t="shared" si="9"/>
        <v/>
      </c>
      <c r="BP16" s="121"/>
      <c r="BQ16" s="121" t="str">
        <f t="shared" si="10"/>
        <v/>
      </c>
      <c r="BR16" s="152" t="s">
        <v>16</v>
      </c>
      <c r="BS16" s="93">
        <f t="shared" si="52"/>
        <v>156</v>
      </c>
      <c r="BT16" s="93">
        <f t="shared" ref="BT16" si="84">SUM(AE31:AE34)</f>
        <v>3</v>
      </c>
      <c r="BU16" s="93">
        <f t="shared" ref="BU16" si="85">SUM(AF31:AF34)</f>
        <v>0</v>
      </c>
      <c r="BV16" s="93">
        <f t="shared" ref="BV16" si="86">SUM(AG31:AG34)</f>
        <v>0</v>
      </c>
      <c r="BW16" s="93">
        <f t="shared" ref="BW16" si="87">SUM(AH31:AH34)</f>
        <v>14</v>
      </c>
      <c r="BX16" s="93">
        <f t="shared" ref="BX16" si="88">SUM(AI31:AI34)</f>
        <v>1</v>
      </c>
      <c r="BY16" s="93">
        <f t="shared" ref="BY16" si="89">SUM(AJ31:AJ34)</f>
        <v>0</v>
      </c>
      <c r="BZ16" s="93">
        <f t="shared" ref="BZ16" si="90">SUM(AK31:AK34)</f>
        <v>0</v>
      </c>
      <c r="CA16" s="93">
        <f t="shared" ref="CA16" si="91">SUM(AL31:AL34)</f>
        <v>2</v>
      </c>
      <c r="CB16" s="93">
        <f t="shared" ref="CB16" si="92">SUM(AM31:AM34)</f>
        <v>0</v>
      </c>
      <c r="CC16" s="141">
        <f t="shared" si="36"/>
        <v>176</v>
      </c>
      <c r="CD16" s="121" t="str">
        <f t="shared" si="37"/>
        <v/>
      </c>
      <c r="CE16" s="121"/>
      <c r="CF16" s="121" t="str">
        <f t="shared" si="38"/>
        <v/>
      </c>
      <c r="CG16" s="152" t="s">
        <v>16</v>
      </c>
      <c r="CH16" s="93">
        <f>SUM(AD31:AD34)</f>
        <v>156</v>
      </c>
      <c r="CI16" s="93">
        <f>SUM(AE31:AK34)</f>
        <v>18</v>
      </c>
      <c r="CJ16" s="93">
        <f t="shared" si="39"/>
        <v>2</v>
      </c>
      <c r="CK16" s="141">
        <f t="shared" si="40"/>
        <v>176</v>
      </c>
      <c r="CL16" s="122" t="str">
        <f t="shared" si="41"/>
        <v/>
      </c>
      <c r="CM16" s="202" t="str">
        <f t="shared" si="42"/>
        <v/>
      </c>
      <c r="CN16" s="152" t="s">
        <v>16</v>
      </c>
      <c r="CO16" s="93">
        <f t="shared" si="43"/>
        <v>156</v>
      </c>
      <c r="CP16" s="93">
        <f t="shared" si="44"/>
        <v>18</v>
      </c>
      <c r="CQ16" s="93">
        <f t="shared" si="45"/>
        <v>2</v>
      </c>
      <c r="CR16" s="141">
        <f t="shared" si="46"/>
        <v>176</v>
      </c>
      <c r="CS16" s="202" t="str">
        <f t="shared" si="47"/>
        <v/>
      </c>
      <c r="CT16" s="152" t="s">
        <v>16</v>
      </c>
      <c r="CU16" s="93">
        <f t="shared" si="48"/>
        <v>156</v>
      </c>
      <c r="CV16" s="93">
        <f t="shared" si="49"/>
        <v>20</v>
      </c>
      <c r="CW16" s="141">
        <f t="shared" si="50"/>
        <v>176</v>
      </c>
    </row>
    <row r="17" spans="2:101" s="55" customFormat="1" ht="13.5" hidden="1" outlineLevel="1">
      <c r="B17" s="15" t="s">
        <v>82</v>
      </c>
      <c r="C17" s="240">
        <v>18</v>
      </c>
      <c r="D17" s="240"/>
      <c r="E17" s="240">
        <v>1</v>
      </c>
      <c r="F17" s="240"/>
      <c r="G17" s="241"/>
      <c r="H17" s="241"/>
      <c r="I17" s="241"/>
      <c r="J17" s="241">
        <v>1</v>
      </c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2">
        <f t="shared" si="20"/>
        <v>20</v>
      </c>
      <c r="AA17" s="243">
        <f t="shared" si="72"/>
        <v>73</v>
      </c>
      <c r="AB17" s="51"/>
      <c r="AC17" s="125" t="s">
        <v>82</v>
      </c>
      <c r="AD17" s="60">
        <f t="shared" si="21"/>
        <v>19</v>
      </c>
      <c r="AE17" s="60">
        <f t="shared" si="0"/>
        <v>0</v>
      </c>
      <c r="AF17" s="60">
        <f t="shared" si="1"/>
        <v>0</v>
      </c>
      <c r="AG17" s="60">
        <f t="shared" si="2"/>
        <v>0</v>
      </c>
      <c r="AH17" s="60">
        <f t="shared" si="3"/>
        <v>1</v>
      </c>
      <c r="AI17" s="60">
        <f t="shared" si="4"/>
        <v>0</v>
      </c>
      <c r="AJ17" s="60">
        <f t="shared" si="5"/>
        <v>0</v>
      </c>
      <c r="AK17" s="60">
        <f t="shared" si="6"/>
        <v>0</v>
      </c>
      <c r="AL17" s="60">
        <f t="shared" si="22"/>
        <v>0</v>
      </c>
      <c r="AM17" s="60">
        <f t="shared" si="23"/>
        <v>0</v>
      </c>
      <c r="AN17" s="126">
        <f t="shared" si="24"/>
        <v>20</v>
      </c>
      <c r="AO17" s="236" t="str">
        <f t="shared" si="7"/>
        <v/>
      </c>
      <c r="AP17" s="293" t="s">
        <v>17</v>
      </c>
      <c r="AQ17" s="297">
        <f>SUM(C35:C38)</f>
        <v>317</v>
      </c>
      <c r="AR17" s="297">
        <f t="shared" ref="AR17:BM17" si="93">SUM(D35:D38)</f>
        <v>15</v>
      </c>
      <c r="AS17" s="297">
        <f t="shared" si="93"/>
        <v>3</v>
      </c>
      <c r="AT17" s="297">
        <f t="shared" si="93"/>
        <v>18</v>
      </c>
      <c r="AU17" s="297">
        <f t="shared" si="93"/>
        <v>6</v>
      </c>
      <c r="AV17" s="297">
        <f t="shared" si="93"/>
        <v>0</v>
      </c>
      <c r="AW17" s="297">
        <f t="shared" si="93"/>
        <v>0</v>
      </c>
      <c r="AX17" s="297">
        <f t="shared" si="93"/>
        <v>22</v>
      </c>
      <c r="AY17" s="297">
        <f t="shared" si="93"/>
        <v>3</v>
      </c>
      <c r="AZ17" s="297">
        <f t="shared" si="93"/>
        <v>0</v>
      </c>
      <c r="BA17" s="297">
        <f t="shared" si="93"/>
        <v>0</v>
      </c>
      <c r="BB17" s="297">
        <f t="shared" si="93"/>
        <v>0</v>
      </c>
      <c r="BC17" s="297">
        <f t="shared" si="93"/>
        <v>0</v>
      </c>
      <c r="BD17" s="297">
        <f t="shared" si="93"/>
        <v>0</v>
      </c>
      <c r="BE17" s="297">
        <f t="shared" si="93"/>
        <v>0</v>
      </c>
      <c r="BF17" s="297">
        <f t="shared" si="93"/>
        <v>0</v>
      </c>
      <c r="BG17" s="297">
        <f t="shared" si="93"/>
        <v>2</v>
      </c>
      <c r="BH17" s="297">
        <f t="shared" si="93"/>
        <v>0</v>
      </c>
      <c r="BI17" s="297">
        <f t="shared" si="93"/>
        <v>0</v>
      </c>
      <c r="BJ17" s="297">
        <f t="shared" si="93"/>
        <v>0</v>
      </c>
      <c r="BK17" s="297">
        <f t="shared" si="93"/>
        <v>0</v>
      </c>
      <c r="BL17" s="297">
        <f t="shared" si="93"/>
        <v>0</v>
      </c>
      <c r="BM17" s="297">
        <f t="shared" si="93"/>
        <v>0</v>
      </c>
      <c r="BN17" s="298">
        <f t="shared" si="26"/>
        <v>386</v>
      </c>
      <c r="BO17" s="121" t="str">
        <f>IF(BN17=MAX($BN$11:$BN$34),1,IF(BN17=MAX($BN$17:$BN$20),2,""))</f>
        <v/>
      </c>
      <c r="BP17" s="121"/>
      <c r="BQ17" s="121" t="str">
        <f t="shared" si="10"/>
        <v/>
      </c>
      <c r="BR17" s="152" t="s">
        <v>17</v>
      </c>
      <c r="BS17" s="93">
        <f t="shared" si="52"/>
        <v>353</v>
      </c>
      <c r="BT17" s="93">
        <f t="shared" ref="BT17" si="94">SUM(AE35:AE38)</f>
        <v>6</v>
      </c>
      <c r="BU17" s="93">
        <f t="shared" ref="BU17" si="95">SUM(AF35:AF38)</f>
        <v>0</v>
      </c>
      <c r="BV17" s="93">
        <f t="shared" ref="BV17" si="96">SUM(AG35:AG38)</f>
        <v>0</v>
      </c>
      <c r="BW17" s="93">
        <f t="shared" ref="BW17" si="97">SUM(AH35:AH38)</f>
        <v>22</v>
      </c>
      <c r="BX17" s="93">
        <f t="shared" ref="BX17" si="98">SUM(AI35:AI38)</f>
        <v>3</v>
      </c>
      <c r="BY17" s="93">
        <f t="shared" ref="BY17" si="99">SUM(AJ35:AJ38)</f>
        <v>0</v>
      </c>
      <c r="BZ17" s="93">
        <f t="shared" ref="BZ17" si="100">SUM(AK35:AK38)</f>
        <v>0</v>
      </c>
      <c r="CA17" s="93">
        <f t="shared" ref="CA17" si="101">SUM(AL35:AL38)</f>
        <v>2</v>
      </c>
      <c r="CB17" s="93">
        <f t="shared" ref="CB17" si="102">SUM(AM35:AM38)</f>
        <v>0</v>
      </c>
      <c r="CC17" s="141">
        <f t="shared" si="36"/>
        <v>386</v>
      </c>
      <c r="CD17" s="121" t="str">
        <f t="shared" si="37"/>
        <v/>
      </c>
      <c r="CE17" s="121"/>
      <c r="CF17" s="121" t="str">
        <f t="shared" si="38"/>
        <v/>
      </c>
      <c r="CG17" s="152" t="s">
        <v>17</v>
      </c>
      <c r="CH17" s="93">
        <f>SUM(AD35:AD38)</f>
        <v>353</v>
      </c>
      <c r="CI17" s="93">
        <f>SUM(AE35:AK38)</f>
        <v>31</v>
      </c>
      <c r="CJ17" s="93">
        <f t="shared" si="39"/>
        <v>2</v>
      </c>
      <c r="CK17" s="141">
        <f t="shared" si="40"/>
        <v>386</v>
      </c>
      <c r="CL17" s="122" t="str">
        <f t="shared" si="41"/>
        <v/>
      </c>
      <c r="CM17" s="202" t="str">
        <f t="shared" si="42"/>
        <v/>
      </c>
      <c r="CN17" s="152" t="s">
        <v>17</v>
      </c>
      <c r="CO17" s="93">
        <f t="shared" si="43"/>
        <v>353</v>
      </c>
      <c r="CP17" s="93">
        <f t="shared" si="44"/>
        <v>31</v>
      </c>
      <c r="CQ17" s="93">
        <f t="shared" si="45"/>
        <v>2</v>
      </c>
      <c r="CR17" s="141">
        <f t="shared" si="46"/>
        <v>386</v>
      </c>
      <c r="CS17" s="202" t="str">
        <f t="shared" si="47"/>
        <v/>
      </c>
      <c r="CT17" s="152" t="s">
        <v>17</v>
      </c>
      <c r="CU17" s="93">
        <f t="shared" si="48"/>
        <v>353</v>
      </c>
      <c r="CV17" s="93">
        <f t="shared" si="49"/>
        <v>33</v>
      </c>
      <c r="CW17" s="141">
        <f t="shared" si="50"/>
        <v>386</v>
      </c>
    </row>
    <row r="18" spans="2:101" s="55" customFormat="1" ht="13.5" hidden="1" outlineLevel="1">
      <c r="B18" s="15" t="s">
        <v>83</v>
      </c>
      <c r="C18" s="240">
        <v>28</v>
      </c>
      <c r="D18" s="240"/>
      <c r="E18" s="240">
        <v>3</v>
      </c>
      <c r="F18" s="240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2">
        <f t="shared" si="20"/>
        <v>31</v>
      </c>
      <c r="AA18" s="243">
        <f t="shared" si="72"/>
        <v>81</v>
      </c>
      <c r="AB18" s="51"/>
      <c r="AC18" s="125" t="s">
        <v>83</v>
      </c>
      <c r="AD18" s="60">
        <f t="shared" si="21"/>
        <v>31</v>
      </c>
      <c r="AE18" s="60">
        <f t="shared" si="0"/>
        <v>0</v>
      </c>
      <c r="AF18" s="60">
        <f t="shared" si="1"/>
        <v>0</v>
      </c>
      <c r="AG18" s="60">
        <f t="shared" si="2"/>
        <v>0</v>
      </c>
      <c r="AH18" s="60">
        <f t="shared" si="3"/>
        <v>0</v>
      </c>
      <c r="AI18" s="60">
        <f t="shared" si="4"/>
        <v>0</v>
      </c>
      <c r="AJ18" s="60">
        <f t="shared" si="5"/>
        <v>0</v>
      </c>
      <c r="AK18" s="60">
        <f t="shared" si="6"/>
        <v>0</v>
      </c>
      <c r="AL18" s="60">
        <f t="shared" si="22"/>
        <v>0</v>
      </c>
      <c r="AM18" s="60">
        <f t="shared" si="23"/>
        <v>0</v>
      </c>
      <c r="AN18" s="126">
        <f t="shared" si="24"/>
        <v>31</v>
      </c>
      <c r="AO18" s="236" t="str">
        <f t="shared" si="7"/>
        <v/>
      </c>
      <c r="AP18" s="306" t="s">
        <v>18</v>
      </c>
      <c r="AQ18" s="307">
        <f>SUM(C39:C42)</f>
        <v>476</v>
      </c>
      <c r="AR18" s="307">
        <f t="shared" ref="AR18:BM18" si="103">SUM(D39:D42)</f>
        <v>28</v>
      </c>
      <c r="AS18" s="307">
        <f t="shared" si="103"/>
        <v>1</v>
      </c>
      <c r="AT18" s="307">
        <f t="shared" si="103"/>
        <v>17</v>
      </c>
      <c r="AU18" s="307">
        <f t="shared" si="103"/>
        <v>4</v>
      </c>
      <c r="AV18" s="307">
        <f t="shared" si="103"/>
        <v>2</v>
      </c>
      <c r="AW18" s="307">
        <f t="shared" si="103"/>
        <v>4</v>
      </c>
      <c r="AX18" s="307">
        <f t="shared" si="103"/>
        <v>17</v>
      </c>
      <c r="AY18" s="307">
        <f t="shared" si="103"/>
        <v>3</v>
      </c>
      <c r="AZ18" s="307">
        <f t="shared" si="103"/>
        <v>1</v>
      </c>
      <c r="BA18" s="307">
        <f t="shared" si="103"/>
        <v>1</v>
      </c>
      <c r="BB18" s="307">
        <f t="shared" si="103"/>
        <v>0</v>
      </c>
      <c r="BC18" s="307">
        <f t="shared" si="103"/>
        <v>0</v>
      </c>
      <c r="BD18" s="307">
        <f t="shared" si="103"/>
        <v>1</v>
      </c>
      <c r="BE18" s="307">
        <f t="shared" si="103"/>
        <v>0</v>
      </c>
      <c r="BF18" s="307">
        <f t="shared" si="103"/>
        <v>0</v>
      </c>
      <c r="BG18" s="307">
        <f t="shared" si="103"/>
        <v>0</v>
      </c>
      <c r="BH18" s="307">
        <f t="shared" si="103"/>
        <v>0</v>
      </c>
      <c r="BI18" s="307">
        <f t="shared" si="103"/>
        <v>0</v>
      </c>
      <c r="BJ18" s="307">
        <f t="shared" si="103"/>
        <v>0</v>
      </c>
      <c r="BK18" s="307">
        <f t="shared" si="103"/>
        <v>0</v>
      </c>
      <c r="BL18" s="307">
        <f t="shared" si="103"/>
        <v>0</v>
      </c>
      <c r="BM18" s="307">
        <f t="shared" si="103"/>
        <v>0</v>
      </c>
      <c r="BN18" s="308">
        <f t="shared" si="26"/>
        <v>555</v>
      </c>
      <c r="BO18" s="121" t="str">
        <f>IF(BN18=MAX($BN$11:$BN$34),1,IF(BN18=MAX($BN$17:$BN$20),2,""))</f>
        <v/>
      </c>
      <c r="BP18" s="121"/>
      <c r="BQ18" s="121" t="str">
        <f t="shared" si="10"/>
        <v/>
      </c>
      <c r="BR18" s="152" t="s">
        <v>18</v>
      </c>
      <c r="BS18" s="93">
        <f t="shared" si="52"/>
        <v>522</v>
      </c>
      <c r="BT18" s="93">
        <f t="shared" ref="BT18" si="104">SUM(AE39:AE42)</f>
        <v>4</v>
      </c>
      <c r="BU18" s="93">
        <f t="shared" ref="BU18" si="105">SUM(AF39:AF42)</f>
        <v>2</v>
      </c>
      <c r="BV18" s="93">
        <f t="shared" ref="BV18" si="106">SUM(AG39:AG42)</f>
        <v>4</v>
      </c>
      <c r="BW18" s="93">
        <f t="shared" ref="BW18" si="107">SUM(AH39:AH42)</f>
        <v>17</v>
      </c>
      <c r="BX18" s="93">
        <f t="shared" ref="BX18" si="108">SUM(AI39:AI42)</f>
        <v>3</v>
      </c>
      <c r="BY18" s="93">
        <f t="shared" ref="BY18" si="109">SUM(AJ39:AJ42)</f>
        <v>1</v>
      </c>
      <c r="BZ18" s="93">
        <f t="shared" ref="BZ18" si="110">SUM(AK39:AK42)</f>
        <v>1</v>
      </c>
      <c r="CA18" s="93">
        <f t="shared" ref="CA18" si="111">SUM(AL39:AL42)</f>
        <v>1</v>
      </c>
      <c r="CB18" s="93">
        <f t="shared" ref="CB18" si="112">SUM(AM39:AM42)</f>
        <v>0</v>
      </c>
      <c r="CC18" s="141">
        <f t="shared" si="36"/>
        <v>555</v>
      </c>
      <c r="CD18" s="121" t="str">
        <f t="shared" si="37"/>
        <v/>
      </c>
      <c r="CE18" s="121"/>
      <c r="CF18" s="121" t="str">
        <f t="shared" si="38"/>
        <v/>
      </c>
      <c r="CG18" s="152" t="s">
        <v>18</v>
      </c>
      <c r="CH18" s="93">
        <f>SUM(AD39:AD42)</f>
        <v>522</v>
      </c>
      <c r="CI18" s="93">
        <f>SUM(AE39:AK42)</f>
        <v>32</v>
      </c>
      <c r="CJ18" s="93">
        <f t="shared" si="39"/>
        <v>1</v>
      </c>
      <c r="CK18" s="141">
        <f t="shared" si="40"/>
        <v>555</v>
      </c>
      <c r="CL18" s="122" t="str">
        <f t="shared" si="41"/>
        <v/>
      </c>
      <c r="CM18" s="202" t="str">
        <f t="shared" si="42"/>
        <v/>
      </c>
      <c r="CN18" s="152" t="s">
        <v>18</v>
      </c>
      <c r="CO18" s="93">
        <f t="shared" si="43"/>
        <v>522</v>
      </c>
      <c r="CP18" s="93">
        <f t="shared" si="44"/>
        <v>26</v>
      </c>
      <c r="CQ18" s="93">
        <f t="shared" si="45"/>
        <v>7</v>
      </c>
      <c r="CR18" s="141">
        <f t="shared" si="46"/>
        <v>555</v>
      </c>
      <c r="CS18" s="202" t="str">
        <f t="shared" si="47"/>
        <v/>
      </c>
      <c r="CT18" s="152" t="s">
        <v>18</v>
      </c>
      <c r="CU18" s="93">
        <f t="shared" si="48"/>
        <v>522</v>
      </c>
      <c r="CV18" s="93">
        <f t="shared" si="49"/>
        <v>33</v>
      </c>
      <c r="CW18" s="141">
        <f t="shared" si="50"/>
        <v>555</v>
      </c>
    </row>
    <row r="19" spans="2:101" s="55" customFormat="1" ht="13.5" hidden="1" outlineLevel="1">
      <c r="B19" s="15" t="s">
        <v>84</v>
      </c>
      <c r="C19" s="240">
        <v>21</v>
      </c>
      <c r="D19" s="240">
        <v>1</v>
      </c>
      <c r="E19" s="240"/>
      <c r="F19" s="240"/>
      <c r="G19" s="241"/>
      <c r="H19" s="241"/>
      <c r="I19" s="241"/>
      <c r="J19" s="241">
        <v>2</v>
      </c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2">
        <f t="shared" si="20"/>
        <v>24</v>
      </c>
      <c r="AA19" s="243">
        <f t="shared" si="72"/>
        <v>91</v>
      </c>
      <c r="AB19" s="51"/>
      <c r="AC19" s="123" t="s">
        <v>84</v>
      </c>
      <c r="AD19" s="57">
        <f t="shared" si="21"/>
        <v>22</v>
      </c>
      <c r="AE19" s="57">
        <f t="shared" si="0"/>
        <v>0</v>
      </c>
      <c r="AF19" s="57">
        <f t="shared" si="1"/>
        <v>0</v>
      </c>
      <c r="AG19" s="57">
        <f t="shared" si="2"/>
        <v>0</v>
      </c>
      <c r="AH19" s="57">
        <f t="shared" si="3"/>
        <v>2</v>
      </c>
      <c r="AI19" s="57">
        <f t="shared" si="4"/>
        <v>0</v>
      </c>
      <c r="AJ19" s="57">
        <f t="shared" si="5"/>
        <v>0</v>
      </c>
      <c r="AK19" s="57">
        <f t="shared" si="6"/>
        <v>0</v>
      </c>
      <c r="AL19" s="57">
        <f t="shared" si="22"/>
        <v>0</v>
      </c>
      <c r="AM19" s="57">
        <f t="shared" si="23"/>
        <v>0</v>
      </c>
      <c r="AN19" s="124">
        <f t="shared" si="24"/>
        <v>24</v>
      </c>
      <c r="AO19" s="236" t="str">
        <f t="shared" si="7"/>
        <v/>
      </c>
      <c r="AP19" s="293" t="s">
        <v>19</v>
      </c>
      <c r="AQ19" s="297">
        <f>SUM(C43:C46)</f>
        <v>442</v>
      </c>
      <c r="AR19" s="297">
        <f t="shared" ref="AR19:BM19" si="113">SUM(D43:D46)</f>
        <v>40</v>
      </c>
      <c r="AS19" s="297">
        <f t="shared" si="113"/>
        <v>0</v>
      </c>
      <c r="AT19" s="297">
        <f t="shared" si="113"/>
        <v>28</v>
      </c>
      <c r="AU19" s="297">
        <f t="shared" si="113"/>
        <v>8</v>
      </c>
      <c r="AV19" s="297">
        <f t="shared" si="113"/>
        <v>0</v>
      </c>
      <c r="AW19" s="297">
        <f t="shared" si="113"/>
        <v>0</v>
      </c>
      <c r="AX19" s="297">
        <f t="shared" si="113"/>
        <v>43</v>
      </c>
      <c r="AY19" s="297">
        <f t="shared" si="113"/>
        <v>2</v>
      </c>
      <c r="AZ19" s="297">
        <f t="shared" si="113"/>
        <v>0</v>
      </c>
      <c r="BA19" s="297">
        <f t="shared" si="113"/>
        <v>0</v>
      </c>
      <c r="BB19" s="297">
        <f t="shared" si="113"/>
        <v>0</v>
      </c>
      <c r="BC19" s="297">
        <f t="shared" si="113"/>
        <v>0</v>
      </c>
      <c r="BD19" s="297">
        <f t="shared" si="113"/>
        <v>0</v>
      </c>
      <c r="BE19" s="297">
        <f t="shared" si="113"/>
        <v>0</v>
      </c>
      <c r="BF19" s="297">
        <f t="shared" si="113"/>
        <v>0</v>
      </c>
      <c r="BG19" s="297">
        <f t="shared" si="113"/>
        <v>0</v>
      </c>
      <c r="BH19" s="297">
        <f t="shared" si="113"/>
        <v>0</v>
      </c>
      <c r="BI19" s="297">
        <f t="shared" si="113"/>
        <v>0</v>
      </c>
      <c r="BJ19" s="297">
        <f t="shared" si="113"/>
        <v>0</v>
      </c>
      <c r="BK19" s="297">
        <f t="shared" si="113"/>
        <v>0</v>
      </c>
      <c r="BL19" s="297">
        <f t="shared" si="113"/>
        <v>0</v>
      </c>
      <c r="BM19" s="297">
        <f t="shared" si="113"/>
        <v>0</v>
      </c>
      <c r="BN19" s="298">
        <f t="shared" si="26"/>
        <v>563</v>
      </c>
      <c r="BO19" s="121" t="str">
        <f>IF(BN19=MAX($BN$11:$BN$34),1,IF(BN19=MAX($BN$17:$BN$20),2,""))</f>
        <v/>
      </c>
      <c r="BP19" s="121"/>
      <c r="BQ19" s="121" t="str">
        <f t="shared" si="10"/>
        <v/>
      </c>
      <c r="BR19" s="152" t="s">
        <v>19</v>
      </c>
      <c r="BS19" s="93">
        <f t="shared" si="52"/>
        <v>510</v>
      </c>
      <c r="BT19" s="93">
        <f t="shared" ref="BT19" si="114">SUM(AE43:AE46)</f>
        <v>8</v>
      </c>
      <c r="BU19" s="93">
        <f t="shared" ref="BU19" si="115">SUM(AF43:AF46)</f>
        <v>0</v>
      </c>
      <c r="BV19" s="93">
        <f t="shared" ref="BV19" si="116">SUM(AG43:AG46)</f>
        <v>0</v>
      </c>
      <c r="BW19" s="93">
        <f t="shared" ref="BW19" si="117">SUM(AH43:AH46)</f>
        <v>43</v>
      </c>
      <c r="BX19" s="93">
        <f t="shared" ref="BX19" si="118">SUM(AI43:AI46)</f>
        <v>2</v>
      </c>
      <c r="BY19" s="93">
        <f t="shared" ref="BY19" si="119">SUM(AJ43:AJ46)</f>
        <v>0</v>
      </c>
      <c r="BZ19" s="93">
        <f t="shared" ref="BZ19" si="120">SUM(AK43:AK46)</f>
        <v>0</v>
      </c>
      <c r="CA19" s="93">
        <f t="shared" ref="CA19" si="121">SUM(AL43:AL46)</f>
        <v>0</v>
      </c>
      <c r="CB19" s="93">
        <f t="shared" ref="CB19" si="122">SUM(AM43:AM46)</f>
        <v>0</v>
      </c>
      <c r="CC19" s="141">
        <f t="shared" si="36"/>
        <v>563</v>
      </c>
      <c r="CD19" s="121" t="str">
        <f t="shared" si="37"/>
        <v/>
      </c>
      <c r="CE19" s="121"/>
      <c r="CF19" s="121" t="str">
        <f t="shared" si="38"/>
        <v/>
      </c>
      <c r="CG19" s="152" t="s">
        <v>19</v>
      </c>
      <c r="CH19" s="93">
        <f>SUM(AD43:AD46)</f>
        <v>510</v>
      </c>
      <c r="CI19" s="93">
        <f>SUM(AE43:AK46)</f>
        <v>53</v>
      </c>
      <c r="CJ19" s="93">
        <f t="shared" si="39"/>
        <v>0</v>
      </c>
      <c r="CK19" s="141">
        <f t="shared" si="40"/>
        <v>563</v>
      </c>
      <c r="CL19" s="122" t="str">
        <f t="shared" si="41"/>
        <v/>
      </c>
      <c r="CM19" s="202" t="str">
        <f t="shared" si="42"/>
        <v/>
      </c>
      <c r="CN19" s="152" t="s">
        <v>19</v>
      </c>
      <c r="CO19" s="93">
        <f t="shared" si="43"/>
        <v>510</v>
      </c>
      <c r="CP19" s="93">
        <f t="shared" si="44"/>
        <v>53</v>
      </c>
      <c r="CQ19" s="93">
        <f t="shared" si="45"/>
        <v>0</v>
      </c>
      <c r="CR19" s="141">
        <f t="shared" si="46"/>
        <v>563</v>
      </c>
      <c r="CS19" s="202" t="str">
        <f t="shared" si="47"/>
        <v/>
      </c>
      <c r="CT19" s="152" t="s">
        <v>19</v>
      </c>
      <c r="CU19" s="93">
        <f t="shared" si="48"/>
        <v>510</v>
      </c>
      <c r="CV19" s="93">
        <f t="shared" si="49"/>
        <v>53</v>
      </c>
      <c r="CW19" s="141">
        <f t="shared" si="50"/>
        <v>563</v>
      </c>
    </row>
    <row r="20" spans="2:101" s="55" customFormat="1" ht="13.5" hidden="1" outlineLevel="1">
      <c r="B20" s="15" t="s">
        <v>85</v>
      </c>
      <c r="C20" s="240">
        <v>19</v>
      </c>
      <c r="D20" s="240">
        <v>2</v>
      </c>
      <c r="E20" s="240"/>
      <c r="F20" s="240"/>
      <c r="G20" s="241"/>
      <c r="H20" s="241"/>
      <c r="I20" s="241"/>
      <c r="J20" s="241">
        <v>1</v>
      </c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2">
        <f t="shared" si="20"/>
        <v>22</v>
      </c>
      <c r="AA20" s="243">
        <f t="shared" si="72"/>
        <v>97</v>
      </c>
      <c r="AB20" s="51"/>
      <c r="AC20" s="123" t="s">
        <v>85</v>
      </c>
      <c r="AD20" s="57">
        <f t="shared" si="21"/>
        <v>21</v>
      </c>
      <c r="AE20" s="57">
        <f t="shared" si="0"/>
        <v>0</v>
      </c>
      <c r="AF20" s="57">
        <f t="shared" si="1"/>
        <v>0</v>
      </c>
      <c r="AG20" s="57">
        <f t="shared" si="2"/>
        <v>0</v>
      </c>
      <c r="AH20" s="57">
        <f t="shared" si="3"/>
        <v>1</v>
      </c>
      <c r="AI20" s="57">
        <f t="shared" si="4"/>
        <v>0</v>
      </c>
      <c r="AJ20" s="57">
        <f t="shared" si="5"/>
        <v>0</v>
      </c>
      <c r="AK20" s="57">
        <f t="shared" si="6"/>
        <v>0</v>
      </c>
      <c r="AL20" s="57">
        <f t="shared" si="22"/>
        <v>0</v>
      </c>
      <c r="AM20" s="57">
        <f t="shared" si="23"/>
        <v>0</v>
      </c>
      <c r="AN20" s="124">
        <f t="shared" si="24"/>
        <v>22</v>
      </c>
      <c r="AO20" s="236">
        <f t="shared" si="7"/>
        <v>2</v>
      </c>
      <c r="AP20" s="306" t="s">
        <v>20</v>
      </c>
      <c r="AQ20" s="307">
        <f>SUM(C47:C50)</f>
        <v>449</v>
      </c>
      <c r="AR20" s="307">
        <f t="shared" ref="AR20:BM20" si="123">SUM(D47:D50)</f>
        <v>32</v>
      </c>
      <c r="AS20" s="307">
        <f t="shared" si="123"/>
        <v>6</v>
      </c>
      <c r="AT20" s="307">
        <f t="shared" si="123"/>
        <v>33</v>
      </c>
      <c r="AU20" s="307">
        <f t="shared" si="123"/>
        <v>16</v>
      </c>
      <c r="AV20" s="307">
        <f t="shared" si="123"/>
        <v>0</v>
      </c>
      <c r="AW20" s="307">
        <f t="shared" si="123"/>
        <v>0</v>
      </c>
      <c r="AX20" s="307">
        <f t="shared" si="123"/>
        <v>23</v>
      </c>
      <c r="AY20" s="307">
        <f t="shared" si="123"/>
        <v>4</v>
      </c>
      <c r="AZ20" s="307">
        <f t="shared" si="123"/>
        <v>0</v>
      </c>
      <c r="BA20" s="307">
        <f t="shared" si="123"/>
        <v>0</v>
      </c>
      <c r="BB20" s="307">
        <f t="shared" si="123"/>
        <v>0</v>
      </c>
      <c r="BC20" s="307">
        <f t="shared" si="123"/>
        <v>0</v>
      </c>
      <c r="BD20" s="307">
        <f t="shared" si="123"/>
        <v>0</v>
      </c>
      <c r="BE20" s="307">
        <f t="shared" si="123"/>
        <v>0</v>
      </c>
      <c r="BF20" s="307">
        <f t="shared" si="123"/>
        <v>11</v>
      </c>
      <c r="BG20" s="307">
        <f t="shared" si="123"/>
        <v>9</v>
      </c>
      <c r="BH20" s="307">
        <f t="shared" si="123"/>
        <v>0</v>
      </c>
      <c r="BI20" s="307">
        <f t="shared" si="123"/>
        <v>0</v>
      </c>
      <c r="BJ20" s="307">
        <f t="shared" si="123"/>
        <v>0</v>
      </c>
      <c r="BK20" s="307">
        <f t="shared" si="123"/>
        <v>0</v>
      </c>
      <c r="BL20" s="307">
        <f t="shared" si="123"/>
        <v>0</v>
      </c>
      <c r="BM20" s="307">
        <f t="shared" si="123"/>
        <v>0</v>
      </c>
      <c r="BN20" s="308">
        <f t="shared" si="26"/>
        <v>583</v>
      </c>
      <c r="BO20" s="121">
        <f>IF(BN20=MAX($BN$11:$BN$34),1,IF(BN20=MAX($BN$17:$BN$20),2,""))</f>
        <v>2</v>
      </c>
      <c r="BP20" s="121"/>
      <c r="BQ20" s="121">
        <f t="shared" si="10"/>
        <v>2</v>
      </c>
      <c r="BR20" s="152" t="s">
        <v>20</v>
      </c>
      <c r="BS20" s="93">
        <f t="shared" si="52"/>
        <v>520</v>
      </c>
      <c r="BT20" s="93">
        <f t="shared" ref="BT20" si="124">SUM(AE47:AE50)</f>
        <v>16</v>
      </c>
      <c r="BU20" s="93">
        <f t="shared" ref="BU20" si="125">SUM(AF47:AF50)</f>
        <v>0</v>
      </c>
      <c r="BV20" s="93">
        <f t="shared" ref="BV20" si="126">SUM(AG47:AG50)</f>
        <v>0</v>
      </c>
      <c r="BW20" s="93">
        <f t="shared" ref="BW20" si="127">SUM(AH47:AH50)</f>
        <v>23</v>
      </c>
      <c r="BX20" s="93">
        <f t="shared" ref="BX20" si="128">SUM(AI47:AI50)</f>
        <v>4</v>
      </c>
      <c r="BY20" s="93">
        <f t="shared" ref="BY20" si="129">SUM(AJ47:AJ50)</f>
        <v>0</v>
      </c>
      <c r="BZ20" s="93">
        <f t="shared" ref="BZ20" si="130">SUM(AK47:AK50)</f>
        <v>0</v>
      </c>
      <c r="CA20" s="93">
        <f t="shared" ref="CA20" si="131">SUM(AL47:AL50)</f>
        <v>20</v>
      </c>
      <c r="CB20" s="93">
        <f t="shared" ref="CB20" si="132">SUM(AM47:AM50)</f>
        <v>0</v>
      </c>
      <c r="CC20" s="141">
        <f t="shared" si="36"/>
        <v>583</v>
      </c>
      <c r="CD20" s="121">
        <f t="shared" si="37"/>
        <v>2</v>
      </c>
      <c r="CE20" s="121"/>
      <c r="CF20" s="121">
        <f t="shared" si="38"/>
        <v>2</v>
      </c>
      <c r="CG20" s="152" t="s">
        <v>20</v>
      </c>
      <c r="CH20" s="93">
        <f>SUM(AD47:AD50)</f>
        <v>520</v>
      </c>
      <c r="CI20" s="93">
        <f>SUM(AE47:AK50)</f>
        <v>43</v>
      </c>
      <c r="CJ20" s="93">
        <f t="shared" si="39"/>
        <v>20</v>
      </c>
      <c r="CK20" s="141">
        <f t="shared" si="40"/>
        <v>583</v>
      </c>
      <c r="CL20" s="122">
        <f t="shared" si="41"/>
        <v>2</v>
      </c>
      <c r="CM20" s="202">
        <f t="shared" si="42"/>
        <v>2</v>
      </c>
      <c r="CN20" s="152" t="s">
        <v>20</v>
      </c>
      <c r="CO20" s="93">
        <f t="shared" si="43"/>
        <v>520</v>
      </c>
      <c r="CP20" s="93">
        <f t="shared" si="44"/>
        <v>43</v>
      </c>
      <c r="CQ20" s="93">
        <f t="shared" si="45"/>
        <v>20</v>
      </c>
      <c r="CR20" s="141">
        <f t="shared" si="46"/>
        <v>583</v>
      </c>
      <c r="CS20" s="202">
        <f t="shared" si="47"/>
        <v>2</v>
      </c>
      <c r="CT20" s="152" t="s">
        <v>20</v>
      </c>
      <c r="CU20" s="93">
        <f t="shared" si="48"/>
        <v>520</v>
      </c>
      <c r="CV20" s="93">
        <f t="shared" si="49"/>
        <v>63</v>
      </c>
      <c r="CW20" s="141">
        <f t="shared" si="50"/>
        <v>583</v>
      </c>
    </row>
    <row r="21" spans="2:101" s="55" customFormat="1" ht="13.5" hidden="1" outlineLevel="1">
      <c r="B21" s="15" t="s">
        <v>86</v>
      </c>
      <c r="C21" s="240">
        <v>16</v>
      </c>
      <c r="D21" s="240">
        <v>1</v>
      </c>
      <c r="E21" s="240"/>
      <c r="F21" s="240"/>
      <c r="G21" s="241"/>
      <c r="H21" s="241"/>
      <c r="I21" s="241"/>
      <c r="J21" s="241">
        <v>2</v>
      </c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2">
        <f t="shared" si="20"/>
        <v>19</v>
      </c>
      <c r="AA21" s="243">
        <f t="shared" si="72"/>
        <v>96</v>
      </c>
      <c r="AB21" s="51"/>
      <c r="AC21" s="123" t="s">
        <v>86</v>
      </c>
      <c r="AD21" s="57">
        <f t="shared" si="21"/>
        <v>17</v>
      </c>
      <c r="AE21" s="57">
        <f t="shared" si="0"/>
        <v>0</v>
      </c>
      <c r="AF21" s="57">
        <f t="shared" si="1"/>
        <v>0</v>
      </c>
      <c r="AG21" s="57">
        <f t="shared" si="2"/>
        <v>0</v>
      </c>
      <c r="AH21" s="57">
        <f t="shared" si="3"/>
        <v>2</v>
      </c>
      <c r="AI21" s="57">
        <f t="shared" si="4"/>
        <v>0</v>
      </c>
      <c r="AJ21" s="57">
        <f t="shared" si="5"/>
        <v>0</v>
      </c>
      <c r="AK21" s="57">
        <f t="shared" si="6"/>
        <v>0</v>
      </c>
      <c r="AL21" s="57">
        <f t="shared" si="22"/>
        <v>0</v>
      </c>
      <c r="AM21" s="57">
        <f t="shared" si="23"/>
        <v>0</v>
      </c>
      <c r="AN21" s="124">
        <f t="shared" si="24"/>
        <v>19</v>
      </c>
      <c r="AO21" s="236" t="str">
        <f t="shared" si="7"/>
        <v/>
      </c>
      <c r="AP21" s="293" t="s">
        <v>21</v>
      </c>
      <c r="AQ21" s="297">
        <f>SUM(C51:C54)</f>
        <v>422</v>
      </c>
      <c r="AR21" s="297">
        <f t="shared" ref="AR21:BM21" si="133">SUM(D51:D54)</f>
        <v>44</v>
      </c>
      <c r="AS21" s="297">
        <f t="shared" si="133"/>
        <v>3</v>
      </c>
      <c r="AT21" s="297">
        <f t="shared" si="133"/>
        <v>21</v>
      </c>
      <c r="AU21" s="297">
        <f t="shared" si="133"/>
        <v>6</v>
      </c>
      <c r="AV21" s="297">
        <f t="shared" si="133"/>
        <v>0</v>
      </c>
      <c r="AW21" s="297">
        <f t="shared" si="133"/>
        <v>0</v>
      </c>
      <c r="AX21" s="297">
        <f t="shared" si="133"/>
        <v>27</v>
      </c>
      <c r="AY21" s="297">
        <f t="shared" si="133"/>
        <v>4</v>
      </c>
      <c r="AZ21" s="297">
        <f t="shared" si="133"/>
        <v>1</v>
      </c>
      <c r="BA21" s="297">
        <f t="shared" si="133"/>
        <v>0</v>
      </c>
      <c r="BB21" s="297">
        <f t="shared" si="133"/>
        <v>0</v>
      </c>
      <c r="BC21" s="297">
        <f t="shared" si="133"/>
        <v>0</v>
      </c>
      <c r="BD21" s="297">
        <f t="shared" si="133"/>
        <v>0</v>
      </c>
      <c r="BE21" s="297">
        <f t="shared" si="133"/>
        <v>0</v>
      </c>
      <c r="BF21" s="297">
        <f t="shared" si="133"/>
        <v>0</v>
      </c>
      <c r="BG21" s="297">
        <f t="shared" si="133"/>
        <v>1</v>
      </c>
      <c r="BH21" s="297">
        <f t="shared" si="133"/>
        <v>0</v>
      </c>
      <c r="BI21" s="297">
        <f t="shared" si="133"/>
        <v>0</v>
      </c>
      <c r="BJ21" s="297">
        <f t="shared" si="133"/>
        <v>0</v>
      </c>
      <c r="BK21" s="297">
        <f t="shared" si="133"/>
        <v>0</v>
      </c>
      <c r="BL21" s="297">
        <f t="shared" si="133"/>
        <v>2</v>
      </c>
      <c r="BM21" s="297">
        <f t="shared" si="133"/>
        <v>0</v>
      </c>
      <c r="BN21" s="298">
        <f t="shared" si="26"/>
        <v>531</v>
      </c>
      <c r="BO21" s="121" t="str">
        <f t="shared" ref="BO21:BO26" si="134">IF(BN21=MAX($BN$11:$BN$34),1,"")</f>
        <v/>
      </c>
      <c r="BP21" s="121"/>
      <c r="BQ21" s="121" t="str">
        <f t="shared" si="10"/>
        <v/>
      </c>
      <c r="BR21" s="152" t="s">
        <v>21</v>
      </c>
      <c r="BS21" s="93">
        <f t="shared" si="52"/>
        <v>490</v>
      </c>
      <c r="BT21" s="93">
        <f t="shared" ref="BT21" si="135">SUM(AE51:AE54)</f>
        <v>6</v>
      </c>
      <c r="BU21" s="93">
        <f t="shared" ref="BU21" si="136">SUM(AF51:AF54)</f>
        <v>0</v>
      </c>
      <c r="BV21" s="93">
        <f t="shared" ref="BV21" si="137">SUM(AG51:AG54)</f>
        <v>0</v>
      </c>
      <c r="BW21" s="93">
        <f t="shared" ref="BW21" si="138">SUM(AH51:AH54)</f>
        <v>27</v>
      </c>
      <c r="BX21" s="93">
        <f t="shared" ref="BX21" si="139">SUM(AI51:AI54)</f>
        <v>4</v>
      </c>
      <c r="BY21" s="93">
        <f t="shared" ref="BY21" si="140">SUM(AJ51:AJ54)</f>
        <v>1</v>
      </c>
      <c r="BZ21" s="93">
        <f t="shared" ref="BZ21" si="141">SUM(AK51:AK54)</f>
        <v>0</v>
      </c>
      <c r="CA21" s="93">
        <f t="shared" ref="CA21" si="142">SUM(AL51:AL54)</f>
        <v>1</v>
      </c>
      <c r="CB21" s="93">
        <f t="shared" ref="CB21" si="143">SUM(AM51:AM54)</f>
        <v>2</v>
      </c>
      <c r="CC21" s="141">
        <f t="shared" si="36"/>
        <v>531</v>
      </c>
      <c r="CD21" s="121" t="str">
        <f t="shared" si="37"/>
        <v/>
      </c>
      <c r="CE21" s="121"/>
      <c r="CF21" s="121" t="str">
        <f t="shared" si="38"/>
        <v/>
      </c>
      <c r="CG21" s="152" t="s">
        <v>21</v>
      </c>
      <c r="CH21" s="93">
        <f>SUM(AD51:AD54)</f>
        <v>490</v>
      </c>
      <c r="CI21" s="93">
        <f>SUM(AE51:AK54)</f>
        <v>38</v>
      </c>
      <c r="CJ21" s="93">
        <f t="shared" si="39"/>
        <v>3</v>
      </c>
      <c r="CK21" s="141">
        <f t="shared" si="40"/>
        <v>531</v>
      </c>
      <c r="CL21" s="122" t="str">
        <f t="shared" si="41"/>
        <v/>
      </c>
      <c r="CM21" s="202" t="str">
        <f t="shared" si="42"/>
        <v/>
      </c>
      <c r="CN21" s="152" t="s">
        <v>21</v>
      </c>
      <c r="CO21" s="93">
        <f t="shared" si="43"/>
        <v>490</v>
      </c>
      <c r="CP21" s="93">
        <f t="shared" si="44"/>
        <v>37</v>
      </c>
      <c r="CQ21" s="93">
        <f t="shared" si="45"/>
        <v>4</v>
      </c>
      <c r="CR21" s="141">
        <f t="shared" si="46"/>
        <v>531</v>
      </c>
      <c r="CS21" s="202" t="str">
        <f t="shared" si="47"/>
        <v/>
      </c>
      <c r="CT21" s="152" t="s">
        <v>21</v>
      </c>
      <c r="CU21" s="93">
        <f t="shared" si="48"/>
        <v>490</v>
      </c>
      <c r="CV21" s="93">
        <f t="shared" si="49"/>
        <v>41</v>
      </c>
      <c r="CW21" s="141">
        <f t="shared" si="50"/>
        <v>531</v>
      </c>
    </row>
    <row r="22" spans="2:101" s="55" customFormat="1" ht="13.5" hidden="1" outlineLevel="1">
      <c r="B22" s="15" t="s">
        <v>87</v>
      </c>
      <c r="C22" s="240">
        <v>13</v>
      </c>
      <c r="D22" s="240"/>
      <c r="E22" s="240"/>
      <c r="F22" s="240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2">
        <f t="shared" si="20"/>
        <v>13</v>
      </c>
      <c r="AA22" s="243">
        <f t="shared" si="72"/>
        <v>78</v>
      </c>
      <c r="AB22" s="51"/>
      <c r="AC22" s="123" t="s">
        <v>87</v>
      </c>
      <c r="AD22" s="57">
        <f t="shared" si="21"/>
        <v>13</v>
      </c>
      <c r="AE22" s="57">
        <f t="shared" si="0"/>
        <v>0</v>
      </c>
      <c r="AF22" s="57">
        <f t="shared" si="1"/>
        <v>0</v>
      </c>
      <c r="AG22" s="57">
        <f t="shared" si="2"/>
        <v>0</v>
      </c>
      <c r="AH22" s="57">
        <f t="shared" si="3"/>
        <v>0</v>
      </c>
      <c r="AI22" s="57">
        <f t="shared" si="4"/>
        <v>0</v>
      </c>
      <c r="AJ22" s="57">
        <f t="shared" si="5"/>
        <v>0</v>
      </c>
      <c r="AK22" s="57">
        <f t="shared" si="6"/>
        <v>0</v>
      </c>
      <c r="AL22" s="57">
        <f t="shared" si="22"/>
        <v>0</v>
      </c>
      <c r="AM22" s="57">
        <f t="shared" si="23"/>
        <v>0</v>
      </c>
      <c r="AN22" s="124">
        <f t="shared" si="24"/>
        <v>13</v>
      </c>
      <c r="AO22" s="236" t="str">
        <f t="shared" si="7"/>
        <v/>
      </c>
      <c r="AP22" s="306" t="s">
        <v>22</v>
      </c>
      <c r="AQ22" s="307">
        <f>SUM(C55:C58)</f>
        <v>369</v>
      </c>
      <c r="AR22" s="307">
        <f t="shared" ref="AR22:BM22" si="144">SUM(D55:D58)</f>
        <v>32</v>
      </c>
      <c r="AS22" s="307">
        <f t="shared" si="144"/>
        <v>2</v>
      </c>
      <c r="AT22" s="307">
        <f t="shared" si="144"/>
        <v>16</v>
      </c>
      <c r="AU22" s="307">
        <f t="shared" si="144"/>
        <v>4</v>
      </c>
      <c r="AV22" s="307">
        <f t="shared" si="144"/>
        <v>1</v>
      </c>
      <c r="AW22" s="307">
        <f t="shared" si="144"/>
        <v>0</v>
      </c>
      <c r="AX22" s="307">
        <f t="shared" si="144"/>
        <v>28</v>
      </c>
      <c r="AY22" s="307">
        <f t="shared" si="144"/>
        <v>6</v>
      </c>
      <c r="AZ22" s="307">
        <f t="shared" si="144"/>
        <v>0</v>
      </c>
      <c r="BA22" s="307">
        <f t="shared" si="144"/>
        <v>0</v>
      </c>
      <c r="BB22" s="307">
        <f t="shared" si="144"/>
        <v>0</v>
      </c>
      <c r="BC22" s="307">
        <f t="shared" si="144"/>
        <v>0</v>
      </c>
      <c r="BD22" s="307">
        <f t="shared" si="144"/>
        <v>0</v>
      </c>
      <c r="BE22" s="307">
        <f t="shared" si="144"/>
        <v>0</v>
      </c>
      <c r="BF22" s="307">
        <f t="shared" si="144"/>
        <v>0</v>
      </c>
      <c r="BG22" s="307">
        <f t="shared" si="144"/>
        <v>0</v>
      </c>
      <c r="BH22" s="307">
        <f t="shared" si="144"/>
        <v>1</v>
      </c>
      <c r="BI22" s="307">
        <f t="shared" si="144"/>
        <v>0</v>
      </c>
      <c r="BJ22" s="307">
        <f t="shared" si="144"/>
        <v>0</v>
      </c>
      <c r="BK22" s="307">
        <f t="shared" si="144"/>
        <v>0</v>
      </c>
      <c r="BL22" s="307">
        <f t="shared" si="144"/>
        <v>0</v>
      </c>
      <c r="BM22" s="307">
        <f t="shared" si="144"/>
        <v>0</v>
      </c>
      <c r="BN22" s="308">
        <f t="shared" si="26"/>
        <v>459</v>
      </c>
      <c r="BO22" s="121" t="str">
        <f t="shared" si="134"/>
        <v/>
      </c>
      <c r="BP22" s="121"/>
      <c r="BQ22" s="121" t="str">
        <f t="shared" si="10"/>
        <v/>
      </c>
      <c r="BR22" s="152" t="s">
        <v>22</v>
      </c>
      <c r="BS22" s="93">
        <f t="shared" si="52"/>
        <v>419</v>
      </c>
      <c r="BT22" s="93">
        <f t="shared" ref="BT22" si="145">SUM(AE55:AE58)</f>
        <v>4</v>
      </c>
      <c r="BU22" s="93">
        <f t="shared" ref="BU22" si="146">SUM(AF55:AF58)</f>
        <v>1</v>
      </c>
      <c r="BV22" s="93">
        <f t="shared" ref="BV22" si="147">SUM(AG55:AG58)</f>
        <v>0</v>
      </c>
      <c r="BW22" s="93">
        <f t="shared" ref="BW22" si="148">SUM(AH55:AH58)</f>
        <v>28</v>
      </c>
      <c r="BX22" s="93">
        <f t="shared" ref="BX22" si="149">SUM(AI55:AI58)</f>
        <v>6</v>
      </c>
      <c r="BY22" s="93">
        <f t="shared" ref="BY22" si="150">SUM(AJ55:AJ58)</f>
        <v>0</v>
      </c>
      <c r="BZ22" s="93">
        <f t="shared" ref="BZ22" si="151">SUM(AK55:AK58)</f>
        <v>0</v>
      </c>
      <c r="CA22" s="93">
        <f t="shared" ref="CA22" si="152">SUM(AL55:AL58)</f>
        <v>1</v>
      </c>
      <c r="CB22" s="93">
        <f t="shared" ref="CB22" si="153">SUM(AM55:AM58)</f>
        <v>0</v>
      </c>
      <c r="CC22" s="141">
        <f t="shared" si="36"/>
        <v>459</v>
      </c>
      <c r="CD22" s="121" t="str">
        <f t="shared" si="37"/>
        <v/>
      </c>
      <c r="CE22" s="121"/>
      <c r="CF22" s="121" t="str">
        <f t="shared" si="38"/>
        <v/>
      </c>
      <c r="CG22" s="152" t="s">
        <v>22</v>
      </c>
      <c r="CH22" s="93">
        <f>SUM(AD55:AD58)</f>
        <v>419</v>
      </c>
      <c r="CI22" s="93">
        <f>SUM(AE55:AK58)</f>
        <v>39</v>
      </c>
      <c r="CJ22" s="93">
        <f t="shared" si="39"/>
        <v>1</v>
      </c>
      <c r="CK22" s="141">
        <f t="shared" si="40"/>
        <v>459</v>
      </c>
      <c r="CL22" s="122" t="str">
        <f t="shared" si="41"/>
        <v/>
      </c>
      <c r="CM22" s="202" t="str">
        <f t="shared" si="42"/>
        <v/>
      </c>
      <c r="CN22" s="152" t="s">
        <v>22</v>
      </c>
      <c r="CO22" s="93">
        <f t="shared" si="43"/>
        <v>419</v>
      </c>
      <c r="CP22" s="93">
        <f t="shared" si="44"/>
        <v>39</v>
      </c>
      <c r="CQ22" s="93">
        <f t="shared" si="45"/>
        <v>1</v>
      </c>
      <c r="CR22" s="141">
        <f t="shared" si="46"/>
        <v>459</v>
      </c>
      <c r="CS22" s="202" t="str">
        <f t="shared" si="47"/>
        <v/>
      </c>
      <c r="CT22" s="152" t="s">
        <v>22</v>
      </c>
      <c r="CU22" s="93">
        <f t="shared" si="48"/>
        <v>419</v>
      </c>
      <c r="CV22" s="93">
        <f t="shared" si="49"/>
        <v>40</v>
      </c>
      <c r="CW22" s="141">
        <f t="shared" si="50"/>
        <v>459</v>
      </c>
    </row>
    <row r="23" spans="2:101" s="55" customFormat="1" ht="13.5" hidden="1" outlineLevel="1">
      <c r="B23" s="15" t="s">
        <v>88</v>
      </c>
      <c r="C23" s="240">
        <v>13</v>
      </c>
      <c r="D23" s="240">
        <v>1</v>
      </c>
      <c r="E23" s="240"/>
      <c r="F23" s="240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2">
        <f t="shared" si="20"/>
        <v>14</v>
      </c>
      <c r="AA23" s="243">
        <f t="shared" si="72"/>
        <v>68</v>
      </c>
      <c r="AB23" s="51"/>
      <c r="AC23" s="125" t="s">
        <v>88</v>
      </c>
      <c r="AD23" s="60">
        <f t="shared" si="21"/>
        <v>14</v>
      </c>
      <c r="AE23" s="60">
        <f t="shared" si="0"/>
        <v>0</v>
      </c>
      <c r="AF23" s="60">
        <f t="shared" si="1"/>
        <v>0</v>
      </c>
      <c r="AG23" s="60">
        <f t="shared" si="2"/>
        <v>0</v>
      </c>
      <c r="AH23" s="60">
        <f t="shared" si="3"/>
        <v>0</v>
      </c>
      <c r="AI23" s="60">
        <f t="shared" si="4"/>
        <v>0</v>
      </c>
      <c r="AJ23" s="60">
        <f t="shared" si="5"/>
        <v>0</v>
      </c>
      <c r="AK23" s="60">
        <f t="shared" si="6"/>
        <v>0</v>
      </c>
      <c r="AL23" s="60">
        <f t="shared" si="22"/>
        <v>0</v>
      </c>
      <c r="AM23" s="60">
        <f t="shared" si="23"/>
        <v>0</v>
      </c>
      <c r="AN23" s="126">
        <f t="shared" si="24"/>
        <v>14</v>
      </c>
      <c r="AO23" s="236" t="str">
        <f t="shared" si="7"/>
        <v/>
      </c>
      <c r="AP23" s="293" t="s">
        <v>23</v>
      </c>
      <c r="AQ23" s="297">
        <f>SUM(C59:C62)</f>
        <v>359</v>
      </c>
      <c r="AR23" s="297">
        <f t="shared" ref="AR23:BM23" si="154">SUM(D59:D62)</f>
        <v>43</v>
      </c>
      <c r="AS23" s="297">
        <f t="shared" si="154"/>
        <v>2</v>
      </c>
      <c r="AT23" s="297">
        <f t="shared" si="154"/>
        <v>36</v>
      </c>
      <c r="AU23" s="297">
        <f t="shared" si="154"/>
        <v>4</v>
      </c>
      <c r="AV23" s="297">
        <f t="shared" si="154"/>
        <v>0</v>
      </c>
      <c r="AW23" s="297">
        <f t="shared" si="154"/>
        <v>0</v>
      </c>
      <c r="AX23" s="297">
        <f t="shared" si="154"/>
        <v>23</v>
      </c>
      <c r="AY23" s="297">
        <f t="shared" si="154"/>
        <v>7</v>
      </c>
      <c r="AZ23" s="297">
        <f t="shared" si="154"/>
        <v>0</v>
      </c>
      <c r="BA23" s="297">
        <f t="shared" si="154"/>
        <v>0</v>
      </c>
      <c r="BB23" s="297">
        <f t="shared" si="154"/>
        <v>0</v>
      </c>
      <c r="BC23" s="297">
        <f t="shared" si="154"/>
        <v>0</v>
      </c>
      <c r="BD23" s="297">
        <f t="shared" si="154"/>
        <v>0</v>
      </c>
      <c r="BE23" s="297">
        <f t="shared" si="154"/>
        <v>0</v>
      </c>
      <c r="BF23" s="297">
        <f t="shared" si="154"/>
        <v>0</v>
      </c>
      <c r="BG23" s="297">
        <f t="shared" si="154"/>
        <v>1</v>
      </c>
      <c r="BH23" s="297">
        <f t="shared" si="154"/>
        <v>0</v>
      </c>
      <c r="BI23" s="297">
        <f t="shared" si="154"/>
        <v>0</v>
      </c>
      <c r="BJ23" s="297">
        <f t="shared" si="154"/>
        <v>0</v>
      </c>
      <c r="BK23" s="297">
        <f t="shared" si="154"/>
        <v>0</v>
      </c>
      <c r="BL23" s="297">
        <f t="shared" si="154"/>
        <v>0</v>
      </c>
      <c r="BM23" s="297">
        <f t="shared" si="154"/>
        <v>0</v>
      </c>
      <c r="BN23" s="298">
        <f t="shared" si="26"/>
        <v>475</v>
      </c>
      <c r="BO23" s="121" t="str">
        <f t="shared" si="134"/>
        <v/>
      </c>
      <c r="BP23" s="121"/>
      <c r="BQ23" s="121" t="str">
        <f t="shared" si="10"/>
        <v/>
      </c>
      <c r="BR23" s="152" t="s">
        <v>23</v>
      </c>
      <c r="BS23" s="93">
        <f t="shared" si="52"/>
        <v>440</v>
      </c>
      <c r="BT23" s="93">
        <f t="shared" ref="BT23" si="155">SUM(AE59:AE62)</f>
        <v>4</v>
      </c>
      <c r="BU23" s="93">
        <f t="shared" ref="BU23" si="156">SUM(AF59:AF62)</f>
        <v>0</v>
      </c>
      <c r="BV23" s="93">
        <f t="shared" ref="BV23" si="157">SUM(AG59:AG62)</f>
        <v>0</v>
      </c>
      <c r="BW23" s="93">
        <f t="shared" ref="BW23" si="158">SUM(AH59:AH62)</f>
        <v>23</v>
      </c>
      <c r="BX23" s="93">
        <f t="shared" ref="BX23" si="159">SUM(AI59:AI62)</f>
        <v>7</v>
      </c>
      <c r="BY23" s="93">
        <f t="shared" ref="BY23" si="160">SUM(AJ59:AJ62)</f>
        <v>0</v>
      </c>
      <c r="BZ23" s="93">
        <f t="shared" ref="BZ23" si="161">SUM(AK59:AK62)</f>
        <v>0</v>
      </c>
      <c r="CA23" s="93">
        <f t="shared" ref="CA23" si="162">SUM(AL59:AL62)</f>
        <v>1</v>
      </c>
      <c r="CB23" s="93">
        <f t="shared" ref="CB23" si="163">SUM(AM59:AM62)</f>
        <v>0</v>
      </c>
      <c r="CC23" s="141">
        <f t="shared" si="36"/>
        <v>475</v>
      </c>
      <c r="CD23" s="121" t="str">
        <f t="shared" si="37"/>
        <v/>
      </c>
      <c r="CE23" s="121"/>
      <c r="CF23" s="121" t="str">
        <f t="shared" si="38"/>
        <v/>
      </c>
      <c r="CG23" s="152" t="s">
        <v>23</v>
      </c>
      <c r="CH23" s="93">
        <f>SUM(AD59:AD62)</f>
        <v>440</v>
      </c>
      <c r="CI23" s="93">
        <f>SUM(AE59:AK62)</f>
        <v>34</v>
      </c>
      <c r="CJ23" s="93">
        <f t="shared" si="39"/>
        <v>1</v>
      </c>
      <c r="CK23" s="141">
        <f t="shared" si="40"/>
        <v>475</v>
      </c>
      <c r="CL23" s="122" t="str">
        <f t="shared" si="41"/>
        <v/>
      </c>
      <c r="CM23" s="202" t="str">
        <f t="shared" si="42"/>
        <v/>
      </c>
      <c r="CN23" s="152" t="s">
        <v>23</v>
      </c>
      <c r="CO23" s="93">
        <f t="shared" si="43"/>
        <v>440</v>
      </c>
      <c r="CP23" s="93">
        <f t="shared" si="44"/>
        <v>34</v>
      </c>
      <c r="CQ23" s="93">
        <f t="shared" si="45"/>
        <v>1</v>
      </c>
      <c r="CR23" s="141">
        <f t="shared" si="46"/>
        <v>475</v>
      </c>
      <c r="CS23" s="202" t="str">
        <f t="shared" si="47"/>
        <v/>
      </c>
      <c r="CT23" s="152" t="s">
        <v>23</v>
      </c>
      <c r="CU23" s="93">
        <f t="shared" si="48"/>
        <v>440</v>
      </c>
      <c r="CV23" s="93">
        <f t="shared" si="49"/>
        <v>35</v>
      </c>
      <c r="CW23" s="141">
        <f t="shared" si="50"/>
        <v>475</v>
      </c>
    </row>
    <row r="24" spans="2:101" s="55" customFormat="1" ht="13.5" hidden="1" outlineLevel="1">
      <c r="B24" s="15" t="s">
        <v>89</v>
      </c>
      <c r="C24" s="240">
        <v>8</v>
      </c>
      <c r="D24" s="240">
        <v>1</v>
      </c>
      <c r="E24" s="240"/>
      <c r="F24" s="240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2">
        <f t="shared" si="20"/>
        <v>9</v>
      </c>
      <c r="AA24" s="243">
        <f t="shared" si="72"/>
        <v>55</v>
      </c>
      <c r="AB24" s="51"/>
      <c r="AC24" s="125" t="s">
        <v>89</v>
      </c>
      <c r="AD24" s="60">
        <f t="shared" si="21"/>
        <v>9</v>
      </c>
      <c r="AE24" s="60">
        <f t="shared" si="0"/>
        <v>0</v>
      </c>
      <c r="AF24" s="60">
        <f t="shared" si="1"/>
        <v>0</v>
      </c>
      <c r="AG24" s="60">
        <f t="shared" si="2"/>
        <v>0</v>
      </c>
      <c r="AH24" s="60">
        <f t="shared" si="3"/>
        <v>0</v>
      </c>
      <c r="AI24" s="60">
        <f t="shared" si="4"/>
        <v>0</v>
      </c>
      <c r="AJ24" s="60">
        <f t="shared" si="5"/>
        <v>0</v>
      </c>
      <c r="AK24" s="60">
        <f t="shared" si="6"/>
        <v>0</v>
      </c>
      <c r="AL24" s="60">
        <f t="shared" si="22"/>
        <v>0</v>
      </c>
      <c r="AM24" s="60">
        <f t="shared" si="23"/>
        <v>0</v>
      </c>
      <c r="AN24" s="126">
        <f t="shared" si="24"/>
        <v>9</v>
      </c>
      <c r="AO24" s="236" t="str">
        <f t="shared" si="7"/>
        <v/>
      </c>
      <c r="AP24" s="306" t="s">
        <v>24</v>
      </c>
      <c r="AQ24" s="307">
        <f>SUM(C63:C66)</f>
        <v>351</v>
      </c>
      <c r="AR24" s="307">
        <f t="shared" ref="AR24:BM24" si="164">SUM(D63:D66)</f>
        <v>17</v>
      </c>
      <c r="AS24" s="307">
        <f t="shared" si="164"/>
        <v>7</v>
      </c>
      <c r="AT24" s="307">
        <f t="shared" si="164"/>
        <v>17</v>
      </c>
      <c r="AU24" s="307">
        <f t="shared" si="164"/>
        <v>4</v>
      </c>
      <c r="AV24" s="307">
        <f t="shared" si="164"/>
        <v>0</v>
      </c>
      <c r="AW24" s="307">
        <f t="shared" si="164"/>
        <v>0</v>
      </c>
      <c r="AX24" s="307">
        <f t="shared" si="164"/>
        <v>18</v>
      </c>
      <c r="AY24" s="307">
        <f t="shared" si="164"/>
        <v>4</v>
      </c>
      <c r="AZ24" s="307">
        <f t="shared" si="164"/>
        <v>0</v>
      </c>
      <c r="BA24" s="307">
        <f t="shared" si="164"/>
        <v>0</v>
      </c>
      <c r="BB24" s="307">
        <f t="shared" si="164"/>
        <v>0</v>
      </c>
      <c r="BC24" s="307">
        <f t="shared" si="164"/>
        <v>0</v>
      </c>
      <c r="BD24" s="307">
        <f t="shared" si="164"/>
        <v>0</v>
      </c>
      <c r="BE24" s="307">
        <f t="shared" si="164"/>
        <v>0</v>
      </c>
      <c r="BF24" s="307">
        <f t="shared" si="164"/>
        <v>0</v>
      </c>
      <c r="BG24" s="307">
        <f t="shared" si="164"/>
        <v>0</v>
      </c>
      <c r="BH24" s="309">
        <f t="shared" si="164"/>
        <v>0</v>
      </c>
      <c r="BI24" s="307">
        <f t="shared" si="164"/>
        <v>0</v>
      </c>
      <c r="BJ24" s="307">
        <f t="shared" si="164"/>
        <v>0</v>
      </c>
      <c r="BK24" s="307">
        <f t="shared" si="164"/>
        <v>0</v>
      </c>
      <c r="BL24" s="307">
        <f t="shared" si="164"/>
        <v>0</v>
      </c>
      <c r="BM24" s="307">
        <f t="shared" si="164"/>
        <v>0</v>
      </c>
      <c r="BN24" s="308">
        <f t="shared" si="26"/>
        <v>418</v>
      </c>
      <c r="BO24" s="121" t="str">
        <f t="shared" si="134"/>
        <v/>
      </c>
      <c r="BP24" s="121"/>
      <c r="BQ24" s="121" t="str">
        <f t="shared" si="10"/>
        <v/>
      </c>
      <c r="BR24" s="152" t="s">
        <v>24</v>
      </c>
      <c r="BS24" s="93">
        <f t="shared" si="52"/>
        <v>392</v>
      </c>
      <c r="BT24" s="93">
        <f t="shared" ref="BT24" si="165">SUM(AE63:AE66)</f>
        <v>4</v>
      </c>
      <c r="BU24" s="93">
        <f t="shared" ref="BU24" si="166">SUM(AF63:AF66)</f>
        <v>0</v>
      </c>
      <c r="BV24" s="93">
        <f t="shared" ref="BV24" si="167">SUM(AG63:AG66)</f>
        <v>0</v>
      </c>
      <c r="BW24" s="93">
        <f t="shared" ref="BW24" si="168">SUM(AH63:AH66)</f>
        <v>18</v>
      </c>
      <c r="BX24" s="93">
        <f t="shared" ref="BX24" si="169">SUM(AI63:AI66)</f>
        <v>4</v>
      </c>
      <c r="BY24" s="93">
        <f t="shared" ref="BY24" si="170">SUM(AJ63:AJ66)</f>
        <v>0</v>
      </c>
      <c r="BZ24" s="93">
        <f t="shared" ref="BZ24" si="171">SUM(AK63:AK66)</f>
        <v>0</v>
      </c>
      <c r="CA24" s="93">
        <f t="shared" ref="CA24" si="172">SUM(AL63:AL66)</f>
        <v>0</v>
      </c>
      <c r="CB24" s="93">
        <f t="shared" ref="CB24" si="173">SUM(AM63:AM66)</f>
        <v>0</v>
      </c>
      <c r="CC24" s="141">
        <f t="shared" si="36"/>
        <v>418</v>
      </c>
      <c r="CD24" s="121" t="str">
        <f t="shared" si="37"/>
        <v/>
      </c>
      <c r="CE24" s="121"/>
      <c r="CF24" s="121" t="str">
        <f t="shared" si="38"/>
        <v/>
      </c>
      <c r="CG24" s="152" t="s">
        <v>24</v>
      </c>
      <c r="CH24" s="93">
        <f>SUM(AD63:AD66)</f>
        <v>392</v>
      </c>
      <c r="CI24" s="93">
        <f>SUM(AE63:AK66)</f>
        <v>26</v>
      </c>
      <c r="CJ24" s="93">
        <f t="shared" si="39"/>
        <v>0</v>
      </c>
      <c r="CK24" s="141">
        <f t="shared" si="40"/>
        <v>418</v>
      </c>
      <c r="CL24" s="122" t="str">
        <f t="shared" si="41"/>
        <v/>
      </c>
      <c r="CM24" s="202" t="str">
        <f t="shared" si="42"/>
        <v/>
      </c>
      <c r="CN24" s="152" t="s">
        <v>24</v>
      </c>
      <c r="CO24" s="93">
        <f t="shared" si="43"/>
        <v>392</v>
      </c>
      <c r="CP24" s="93">
        <f t="shared" si="44"/>
        <v>26</v>
      </c>
      <c r="CQ24" s="93">
        <f t="shared" si="45"/>
        <v>0</v>
      </c>
      <c r="CR24" s="141">
        <f t="shared" si="46"/>
        <v>418</v>
      </c>
      <c r="CS24" s="202" t="str">
        <f t="shared" si="47"/>
        <v/>
      </c>
      <c r="CT24" s="152" t="s">
        <v>24</v>
      </c>
      <c r="CU24" s="93">
        <f t="shared" si="48"/>
        <v>392</v>
      </c>
      <c r="CV24" s="93">
        <f t="shared" si="49"/>
        <v>26</v>
      </c>
      <c r="CW24" s="141">
        <f t="shared" si="50"/>
        <v>418</v>
      </c>
    </row>
    <row r="25" spans="2:101" s="55" customFormat="1" ht="13.5" hidden="1" outlineLevel="1">
      <c r="B25" s="15" t="s">
        <v>90</v>
      </c>
      <c r="C25" s="240">
        <v>13</v>
      </c>
      <c r="D25" s="240">
        <v>2</v>
      </c>
      <c r="E25" s="240"/>
      <c r="F25" s="240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2">
        <f t="shared" si="20"/>
        <v>15</v>
      </c>
      <c r="AA25" s="243">
        <f t="shared" si="72"/>
        <v>51</v>
      </c>
      <c r="AB25" s="51"/>
      <c r="AC25" s="125" t="s">
        <v>90</v>
      </c>
      <c r="AD25" s="60">
        <f t="shared" si="21"/>
        <v>15</v>
      </c>
      <c r="AE25" s="60">
        <f t="shared" si="0"/>
        <v>0</v>
      </c>
      <c r="AF25" s="60">
        <f t="shared" si="1"/>
        <v>0</v>
      </c>
      <c r="AG25" s="60">
        <f t="shared" si="2"/>
        <v>0</v>
      </c>
      <c r="AH25" s="60">
        <f t="shared" si="3"/>
        <v>0</v>
      </c>
      <c r="AI25" s="60">
        <f t="shared" si="4"/>
        <v>0</v>
      </c>
      <c r="AJ25" s="60">
        <f t="shared" si="5"/>
        <v>0</v>
      </c>
      <c r="AK25" s="60">
        <f t="shared" si="6"/>
        <v>0</v>
      </c>
      <c r="AL25" s="60">
        <f t="shared" si="22"/>
        <v>0</v>
      </c>
      <c r="AM25" s="60">
        <f t="shared" si="23"/>
        <v>0</v>
      </c>
      <c r="AN25" s="126">
        <f t="shared" si="24"/>
        <v>15</v>
      </c>
      <c r="AO25" s="236" t="str">
        <f t="shared" si="7"/>
        <v/>
      </c>
      <c r="AP25" s="293" t="s">
        <v>25</v>
      </c>
      <c r="AQ25" s="297">
        <f>SUM(C67:C70)</f>
        <v>446</v>
      </c>
      <c r="AR25" s="297">
        <f t="shared" ref="AR25:BM25" si="174">SUM(D67:D70)</f>
        <v>23</v>
      </c>
      <c r="AS25" s="297">
        <f t="shared" si="174"/>
        <v>10</v>
      </c>
      <c r="AT25" s="297">
        <f t="shared" si="174"/>
        <v>33</v>
      </c>
      <c r="AU25" s="297">
        <f t="shared" si="174"/>
        <v>6</v>
      </c>
      <c r="AV25" s="297">
        <f t="shared" si="174"/>
        <v>0</v>
      </c>
      <c r="AW25" s="297">
        <f t="shared" si="174"/>
        <v>0</v>
      </c>
      <c r="AX25" s="297">
        <f t="shared" si="174"/>
        <v>24</v>
      </c>
      <c r="AY25" s="297">
        <f t="shared" si="174"/>
        <v>4</v>
      </c>
      <c r="AZ25" s="297">
        <f t="shared" si="174"/>
        <v>0</v>
      </c>
      <c r="BA25" s="297">
        <f t="shared" si="174"/>
        <v>0</v>
      </c>
      <c r="BB25" s="297">
        <f t="shared" si="174"/>
        <v>0</v>
      </c>
      <c r="BC25" s="297">
        <f t="shared" si="174"/>
        <v>0</v>
      </c>
      <c r="BD25" s="297">
        <f t="shared" si="174"/>
        <v>0</v>
      </c>
      <c r="BE25" s="297">
        <f t="shared" si="174"/>
        <v>0</v>
      </c>
      <c r="BF25" s="297">
        <f t="shared" si="174"/>
        <v>0</v>
      </c>
      <c r="BG25" s="297">
        <f t="shared" si="174"/>
        <v>0</v>
      </c>
      <c r="BH25" s="297">
        <f t="shared" si="174"/>
        <v>0</v>
      </c>
      <c r="BI25" s="297">
        <f t="shared" si="174"/>
        <v>0</v>
      </c>
      <c r="BJ25" s="297">
        <f t="shared" si="174"/>
        <v>0</v>
      </c>
      <c r="BK25" s="297">
        <f t="shared" si="174"/>
        <v>0</v>
      </c>
      <c r="BL25" s="297">
        <f t="shared" si="174"/>
        <v>0</v>
      </c>
      <c r="BM25" s="297">
        <f t="shared" si="174"/>
        <v>0</v>
      </c>
      <c r="BN25" s="298">
        <f t="shared" si="26"/>
        <v>546</v>
      </c>
      <c r="BO25" s="121" t="str">
        <f t="shared" si="134"/>
        <v/>
      </c>
      <c r="BP25" s="121"/>
      <c r="BQ25" s="121" t="str">
        <f t="shared" si="10"/>
        <v/>
      </c>
      <c r="BR25" s="152" t="s">
        <v>25</v>
      </c>
      <c r="BS25" s="93">
        <f t="shared" si="52"/>
        <v>512</v>
      </c>
      <c r="BT25" s="93">
        <f t="shared" ref="BT25" si="175">SUM(AE67:AE70)</f>
        <v>6</v>
      </c>
      <c r="BU25" s="93">
        <f t="shared" ref="BU25" si="176">SUM(AF67:AF70)</f>
        <v>0</v>
      </c>
      <c r="BV25" s="93">
        <f t="shared" ref="BV25" si="177">SUM(AG67:AG70)</f>
        <v>0</v>
      </c>
      <c r="BW25" s="93">
        <f t="shared" ref="BW25" si="178">SUM(AH67:AH70)</f>
        <v>24</v>
      </c>
      <c r="BX25" s="93">
        <f t="shared" ref="BX25" si="179">SUM(AI67:AI70)</f>
        <v>4</v>
      </c>
      <c r="BY25" s="93">
        <f t="shared" ref="BY25" si="180">SUM(AJ67:AJ70)</f>
        <v>0</v>
      </c>
      <c r="BZ25" s="93">
        <f t="shared" ref="BZ25" si="181">SUM(AK67:AK70)</f>
        <v>0</v>
      </c>
      <c r="CA25" s="93">
        <f t="shared" ref="CA25" si="182">SUM(AL67:AL70)</f>
        <v>0</v>
      </c>
      <c r="CB25" s="93">
        <f t="shared" ref="CB25" si="183">SUM(AM67:AM70)</f>
        <v>0</v>
      </c>
      <c r="CC25" s="141">
        <f t="shared" si="36"/>
        <v>546</v>
      </c>
      <c r="CD25" s="121" t="str">
        <f t="shared" si="37"/>
        <v/>
      </c>
      <c r="CE25" s="121"/>
      <c r="CF25" s="121" t="str">
        <f t="shared" si="38"/>
        <v/>
      </c>
      <c r="CG25" s="152" t="s">
        <v>25</v>
      </c>
      <c r="CH25" s="93">
        <f>SUM(AD67:AD70)</f>
        <v>512</v>
      </c>
      <c r="CI25" s="93">
        <f>SUM(AE67:AK70)</f>
        <v>34</v>
      </c>
      <c r="CJ25" s="93">
        <f t="shared" si="39"/>
        <v>0</v>
      </c>
      <c r="CK25" s="141">
        <f t="shared" si="40"/>
        <v>546</v>
      </c>
      <c r="CL25" s="122" t="str">
        <f t="shared" si="41"/>
        <v/>
      </c>
      <c r="CM25" s="202" t="str">
        <f t="shared" si="42"/>
        <v/>
      </c>
      <c r="CN25" s="152" t="s">
        <v>25</v>
      </c>
      <c r="CO25" s="93">
        <f t="shared" si="43"/>
        <v>512</v>
      </c>
      <c r="CP25" s="93">
        <f t="shared" si="44"/>
        <v>34</v>
      </c>
      <c r="CQ25" s="93">
        <f t="shared" si="45"/>
        <v>0</v>
      </c>
      <c r="CR25" s="141">
        <f t="shared" si="46"/>
        <v>546</v>
      </c>
      <c r="CS25" s="202" t="str">
        <f t="shared" si="47"/>
        <v/>
      </c>
      <c r="CT25" s="152" t="s">
        <v>25</v>
      </c>
      <c r="CU25" s="93">
        <f t="shared" si="48"/>
        <v>512</v>
      </c>
      <c r="CV25" s="93">
        <f t="shared" si="49"/>
        <v>34</v>
      </c>
      <c r="CW25" s="141">
        <f t="shared" si="50"/>
        <v>546</v>
      </c>
    </row>
    <row r="26" spans="2:101" s="55" customFormat="1" ht="13.5" hidden="1" outlineLevel="1">
      <c r="B26" s="15" t="s">
        <v>91</v>
      </c>
      <c r="C26" s="240">
        <v>16</v>
      </c>
      <c r="D26" s="240">
        <v>2</v>
      </c>
      <c r="E26" s="240"/>
      <c r="F26" s="240">
        <v>1</v>
      </c>
      <c r="G26" s="241"/>
      <c r="H26" s="241"/>
      <c r="I26" s="241"/>
      <c r="J26" s="241"/>
      <c r="K26" s="241">
        <v>1</v>
      </c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2">
        <f t="shared" si="20"/>
        <v>20</v>
      </c>
      <c r="AA26" s="243">
        <f t="shared" si="72"/>
        <v>58</v>
      </c>
      <c r="AB26" s="51"/>
      <c r="AC26" s="125" t="s">
        <v>91</v>
      </c>
      <c r="AD26" s="60">
        <f t="shared" si="21"/>
        <v>19</v>
      </c>
      <c r="AE26" s="60">
        <f t="shared" si="0"/>
        <v>0</v>
      </c>
      <c r="AF26" s="60">
        <f t="shared" si="1"/>
        <v>0</v>
      </c>
      <c r="AG26" s="60">
        <f t="shared" si="2"/>
        <v>0</v>
      </c>
      <c r="AH26" s="60">
        <f t="shared" si="3"/>
        <v>0</v>
      </c>
      <c r="AI26" s="60">
        <f t="shared" si="4"/>
        <v>1</v>
      </c>
      <c r="AJ26" s="60">
        <f t="shared" si="5"/>
        <v>0</v>
      </c>
      <c r="AK26" s="60">
        <f t="shared" si="6"/>
        <v>0</v>
      </c>
      <c r="AL26" s="60">
        <f t="shared" si="22"/>
        <v>0</v>
      </c>
      <c r="AM26" s="60">
        <f t="shared" si="23"/>
        <v>0</v>
      </c>
      <c r="AN26" s="126">
        <f t="shared" si="24"/>
        <v>20</v>
      </c>
      <c r="AO26" s="236" t="str">
        <f t="shared" si="7"/>
        <v/>
      </c>
      <c r="AP26" s="306" t="s">
        <v>26</v>
      </c>
      <c r="AQ26" s="307">
        <f>SUM(C71:C74)</f>
        <v>439</v>
      </c>
      <c r="AR26" s="307">
        <f t="shared" ref="AR26:BM26" si="184">SUM(D71:D74)</f>
        <v>53</v>
      </c>
      <c r="AS26" s="307">
        <f t="shared" si="184"/>
        <v>8</v>
      </c>
      <c r="AT26" s="307">
        <f t="shared" si="184"/>
        <v>26</v>
      </c>
      <c r="AU26" s="307">
        <f t="shared" si="184"/>
        <v>4</v>
      </c>
      <c r="AV26" s="307">
        <f t="shared" si="184"/>
        <v>0</v>
      </c>
      <c r="AW26" s="307">
        <f t="shared" si="184"/>
        <v>0</v>
      </c>
      <c r="AX26" s="307">
        <f t="shared" si="184"/>
        <v>26</v>
      </c>
      <c r="AY26" s="307">
        <f t="shared" si="184"/>
        <v>5</v>
      </c>
      <c r="AZ26" s="307">
        <f t="shared" si="184"/>
        <v>0</v>
      </c>
      <c r="BA26" s="307">
        <f t="shared" si="184"/>
        <v>0</v>
      </c>
      <c r="BB26" s="307">
        <f t="shared" si="184"/>
        <v>0</v>
      </c>
      <c r="BC26" s="307">
        <f t="shared" si="184"/>
        <v>0</v>
      </c>
      <c r="BD26" s="307">
        <f t="shared" si="184"/>
        <v>0</v>
      </c>
      <c r="BE26" s="307">
        <f t="shared" si="184"/>
        <v>0</v>
      </c>
      <c r="BF26" s="307">
        <f t="shared" si="184"/>
        <v>0</v>
      </c>
      <c r="BG26" s="307">
        <f t="shared" si="184"/>
        <v>1</v>
      </c>
      <c r="BH26" s="310">
        <f t="shared" si="184"/>
        <v>0</v>
      </c>
      <c r="BI26" s="307">
        <f t="shared" si="184"/>
        <v>0</v>
      </c>
      <c r="BJ26" s="307">
        <f t="shared" si="184"/>
        <v>0</v>
      </c>
      <c r="BK26" s="307">
        <f t="shared" si="184"/>
        <v>0</v>
      </c>
      <c r="BL26" s="307">
        <f t="shared" si="184"/>
        <v>0</v>
      </c>
      <c r="BM26" s="307">
        <f t="shared" si="184"/>
        <v>0</v>
      </c>
      <c r="BN26" s="308">
        <f t="shared" si="26"/>
        <v>562</v>
      </c>
      <c r="BO26" s="121" t="str">
        <f t="shared" si="134"/>
        <v/>
      </c>
      <c r="BP26" s="121"/>
      <c r="BQ26" s="121" t="str">
        <f t="shared" si="10"/>
        <v/>
      </c>
      <c r="BR26" s="152" t="s">
        <v>26</v>
      </c>
      <c r="BS26" s="93">
        <f t="shared" si="52"/>
        <v>526</v>
      </c>
      <c r="BT26" s="93">
        <f t="shared" ref="BT26" si="185">SUM(AE71:AE74)</f>
        <v>4</v>
      </c>
      <c r="BU26" s="93">
        <f t="shared" ref="BU26" si="186">SUM(AF71:AF74)</f>
        <v>0</v>
      </c>
      <c r="BV26" s="93">
        <f t="shared" ref="BV26" si="187">SUM(AG71:AG74)</f>
        <v>0</v>
      </c>
      <c r="BW26" s="93">
        <f t="shared" ref="BW26" si="188">SUM(AH71:AH74)</f>
        <v>26</v>
      </c>
      <c r="BX26" s="93">
        <f t="shared" ref="BX26" si="189">SUM(AI71:AI74)</f>
        <v>5</v>
      </c>
      <c r="BY26" s="93">
        <f t="shared" ref="BY26" si="190">SUM(AJ71:AJ74)</f>
        <v>0</v>
      </c>
      <c r="BZ26" s="93">
        <f t="shared" ref="BZ26" si="191">SUM(AK71:AK74)</f>
        <v>0</v>
      </c>
      <c r="CA26" s="93">
        <f t="shared" ref="CA26" si="192">SUM(AL71:AL74)</f>
        <v>1</v>
      </c>
      <c r="CB26" s="93">
        <f t="shared" ref="CB26" si="193">SUM(AM71:AM74)</f>
        <v>0</v>
      </c>
      <c r="CC26" s="141">
        <f t="shared" si="36"/>
        <v>562</v>
      </c>
      <c r="CD26" s="121" t="str">
        <f t="shared" si="37"/>
        <v/>
      </c>
      <c r="CE26" s="121"/>
      <c r="CF26" s="121" t="str">
        <f t="shared" si="38"/>
        <v/>
      </c>
      <c r="CG26" s="152" t="s">
        <v>26</v>
      </c>
      <c r="CH26" s="93">
        <f>SUM(AD71:AD74)</f>
        <v>526</v>
      </c>
      <c r="CI26" s="93">
        <f>SUM(AE71:AK74)</f>
        <v>35</v>
      </c>
      <c r="CJ26" s="93">
        <f t="shared" si="39"/>
        <v>1</v>
      </c>
      <c r="CK26" s="141">
        <f t="shared" si="40"/>
        <v>562</v>
      </c>
      <c r="CL26" s="122" t="str">
        <f t="shared" si="41"/>
        <v/>
      </c>
      <c r="CM26" s="202" t="str">
        <f t="shared" si="42"/>
        <v/>
      </c>
      <c r="CN26" s="152" t="s">
        <v>26</v>
      </c>
      <c r="CO26" s="93">
        <f t="shared" si="43"/>
        <v>526</v>
      </c>
      <c r="CP26" s="93">
        <f t="shared" si="44"/>
        <v>35</v>
      </c>
      <c r="CQ26" s="93">
        <f t="shared" si="45"/>
        <v>1</v>
      </c>
      <c r="CR26" s="141">
        <f t="shared" si="46"/>
        <v>562</v>
      </c>
      <c r="CS26" s="202" t="str">
        <f t="shared" si="47"/>
        <v/>
      </c>
      <c r="CT26" s="152" t="s">
        <v>26</v>
      </c>
      <c r="CU26" s="93">
        <f t="shared" si="48"/>
        <v>526</v>
      </c>
      <c r="CV26" s="93">
        <f t="shared" si="49"/>
        <v>36</v>
      </c>
      <c r="CW26" s="141">
        <f t="shared" si="50"/>
        <v>562</v>
      </c>
    </row>
    <row r="27" spans="2:101" s="55" customFormat="1" ht="13.5" hidden="1" outlineLevel="1">
      <c r="B27" s="15" t="s">
        <v>92</v>
      </c>
      <c r="C27" s="240">
        <v>15</v>
      </c>
      <c r="D27" s="240">
        <v>1</v>
      </c>
      <c r="E27" s="240"/>
      <c r="F27" s="240">
        <v>2</v>
      </c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2">
        <f t="shared" si="20"/>
        <v>18</v>
      </c>
      <c r="AA27" s="243">
        <f t="shared" si="72"/>
        <v>62</v>
      </c>
      <c r="AB27" s="51"/>
      <c r="AC27" s="123" t="s">
        <v>92</v>
      </c>
      <c r="AD27" s="57">
        <f t="shared" si="21"/>
        <v>18</v>
      </c>
      <c r="AE27" s="57">
        <f t="shared" si="0"/>
        <v>0</v>
      </c>
      <c r="AF27" s="57">
        <f t="shared" si="0"/>
        <v>0</v>
      </c>
      <c r="AG27" s="57">
        <f t="shared" si="0"/>
        <v>0</v>
      </c>
      <c r="AH27" s="57">
        <f t="shared" si="0"/>
        <v>0</v>
      </c>
      <c r="AI27" s="57">
        <f t="shared" si="0"/>
        <v>0</v>
      </c>
      <c r="AJ27" s="57">
        <f t="shared" si="0"/>
        <v>0</v>
      </c>
      <c r="AK27" s="57">
        <f t="shared" si="0"/>
        <v>0</v>
      </c>
      <c r="AL27" s="57">
        <f t="shared" si="22"/>
        <v>0</v>
      </c>
      <c r="AM27" s="57">
        <f t="shared" si="23"/>
        <v>0</v>
      </c>
      <c r="AN27" s="124">
        <f t="shared" si="24"/>
        <v>18</v>
      </c>
      <c r="AO27" s="236" t="str">
        <f t="shared" si="7"/>
        <v/>
      </c>
      <c r="AP27" s="293" t="s">
        <v>27</v>
      </c>
      <c r="AQ27" s="297">
        <f>SUM(C75:C78)</f>
        <v>498</v>
      </c>
      <c r="AR27" s="297">
        <f t="shared" ref="AR27:BM27" si="194">SUM(D75:D78)</f>
        <v>34</v>
      </c>
      <c r="AS27" s="297">
        <f t="shared" si="194"/>
        <v>11</v>
      </c>
      <c r="AT27" s="297">
        <f t="shared" si="194"/>
        <v>43</v>
      </c>
      <c r="AU27" s="297">
        <f t="shared" si="194"/>
        <v>5</v>
      </c>
      <c r="AV27" s="297">
        <f t="shared" si="194"/>
        <v>0</v>
      </c>
      <c r="AW27" s="297">
        <f t="shared" si="194"/>
        <v>0</v>
      </c>
      <c r="AX27" s="297">
        <f t="shared" si="194"/>
        <v>23</v>
      </c>
      <c r="AY27" s="297">
        <f t="shared" si="194"/>
        <v>1</v>
      </c>
      <c r="AZ27" s="297">
        <f t="shared" si="194"/>
        <v>0</v>
      </c>
      <c r="BA27" s="297">
        <f t="shared" si="194"/>
        <v>1</v>
      </c>
      <c r="BB27" s="297">
        <f t="shared" si="194"/>
        <v>0</v>
      </c>
      <c r="BC27" s="297">
        <f t="shared" si="194"/>
        <v>0</v>
      </c>
      <c r="BD27" s="297">
        <f t="shared" si="194"/>
        <v>0</v>
      </c>
      <c r="BE27" s="297">
        <f t="shared" si="194"/>
        <v>0</v>
      </c>
      <c r="BF27" s="297">
        <f t="shared" si="194"/>
        <v>0</v>
      </c>
      <c r="BG27" s="297">
        <f t="shared" si="194"/>
        <v>0</v>
      </c>
      <c r="BH27" s="297">
        <f t="shared" si="194"/>
        <v>0</v>
      </c>
      <c r="BI27" s="297">
        <f t="shared" si="194"/>
        <v>0</v>
      </c>
      <c r="BJ27" s="297">
        <f t="shared" si="194"/>
        <v>0</v>
      </c>
      <c r="BK27" s="297">
        <f t="shared" si="194"/>
        <v>0</v>
      </c>
      <c r="BL27" s="297">
        <f t="shared" si="194"/>
        <v>0</v>
      </c>
      <c r="BM27" s="297">
        <f t="shared" si="194"/>
        <v>0</v>
      </c>
      <c r="BN27" s="298">
        <f t="shared" si="26"/>
        <v>616</v>
      </c>
      <c r="BO27" s="121" t="str">
        <f>IF(BN27=MAX($BN$11:$BN$34),1,IF(BN27=MAX($BN$27:$BN$30),3,""))</f>
        <v/>
      </c>
      <c r="BP27" s="121"/>
      <c r="BQ27" s="121" t="str">
        <f t="shared" si="10"/>
        <v/>
      </c>
      <c r="BR27" s="152" t="s">
        <v>27</v>
      </c>
      <c r="BS27" s="93">
        <f t="shared" si="52"/>
        <v>586</v>
      </c>
      <c r="BT27" s="93">
        <f t="shared" ref="BT27" si="195">SUM(AE75:AE78)</f>
        <v>5</v>
      </c>
      <c r="BU27" s="93">
        <f t="shared" ref="BU27" si="196">SUM(AF75:AF78)</f>
        <v>0</v>
      </c>
      <c r="BV27" s="93">
        <f t="shared" ref="BV27" si="197">SUM(AG75:AG78)</f>
        <v>0</v>
      </c>
      <c r="BW27" s="93">
        <f t="shared" ref="BW27" si="198">SUM(AH75:AH78)</f>
        <v>23</v>
      </c>
      <c r="BX27" s="93">
        <f t="shared" ref="BX27" si="199">SUM(AI75:AI78)</f>
        <v>1</v>
      </c>
      <c r="BY27" s="93">
        <f t="shared" ref="BY27" si="200">SUM(AJ75:AJ78)</f>
        <v>0</v>
      </c>
      <c r="BZ27" s="93">
        <f t="shared" ref="BZ27" si="201">SUM(AK75:AK78)</f>
        <v>1</v>
      </c>
      <c r="CA27" s="93">
        <f t="shared" ref="CA27" si="202">SUM(AL75:AL78)</f>
        <v>0</v>
      </c>
      <c r="CB27" s="93">
        <f t="shared" ref="CB27" si="203">SUM(AM75:AM78)</f>
        <v>0</v>
      </c>
      <c r="CC27" s="141">
        <f t="shared" si="36"/>
        <v>616</v>
      </c>
      <c r="CD27" s="121" t="str">
        <f t="shared" si="37"/>
        <v/>
      </c>
      <c r="CE27" s="121"/>
      <c r="CF27" s="121" t="str">
        <f t="shared" si="38"/>
        <v/>
      </c>
      <c r="CG27" s="152" t="s">
        <v>27</v>
      </c>
      <c r="CH27" s="93">
        <f>SUM(AD75:AD78)</f>
        <v>586</v>
      </c>
      <c r="CI27" s="93">
        <f>SUM(AE75:AK78)</f>
        <v>30</v>
      </c>
      <c r="CJ27" s="93">
        <f t="shared" si="39"/>
        <v>0</v>
      </c>
      <c r="CK27" s="141">
        <f t="shared" si="40"/>
        <v>616</v>
      </c>
      <c r="CL27" s="122" t="str">
        <f t="shared" si="41"/>
        <v/>
      </c>
      <c r="CM27" s="202" t="str">
        <f t="shared" si="42"/>
        <v/>
      </c>
      <c r="CN27" s="152" t="s">
        <v>27</v>
      </c>
      <c r="CO27" s="93">
        <f t="shared" si="43"/>
        <v>586</v>
      </c>
      <c r="CP27" s="93">
        <f t="shared" si="44"/>
        <v>29</v>
      </c>
      <c r="CQ27" s="93">
        <f t="shared" si="45"/>
        <v>1</v>
      </c>
      <c r="CR27" s="141">
        <f t="shared" si="46"/>
        <v>616</v>
      </c>
      <c r="CS27" s="202" t="str">
        <f t="shared" si="47"/>
        <v/>
      </c>
      <c r="CT27" s="152" t="s">
        <v>27</v>
      </c>
      <c r="CU27" s="93">
        <f t="shared" si="48"/>
        <v>586</v>
      </c>
      <c r="CV27" s="93">
        <f t="shared" si="49"/>
        <v>30</v>
      </c>
      <c r="CW27" s="141">
        <f t="shared" si="50"/>
        <v>616</v>
      </c>
    </row>
    <row r="28" spans="2:101" s="55" customFormat="1" ht="13.5" hidden="1" outlineLevel="1">
      <c r="B28" s="15" t="s">
        <v>93</v>
      </c>
      <c r="C28" s="240">
        <v>18</v>
      </c>
      <c r="D28" s="240"/>
      <c r="E28" s="240"/>
      <c r="F28" s="240">
        <v>3</v>
      </c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2">
        <f t="shared" si="20"/>
        <v>21</v>
      </c>
      <c r="AA28" s="243">
        <f t="shared" si="72"/>
        <v>74</v>
      </c>
      <c r="AB28" s="51"/>
      <c r="AC28" s="123" t="s">
        <v>93</v>
      </c>
      <c r="AD28" s="57">
        <f t="shared" si="21"/>
        <v>21</v>
      </c>
      <c r="AE28" s="57">
        <f t="shared" ref="AE28:AK64" si="204">G28</f>
        <v>0</v>
      </c>
      <c r="AF28" s="57">
        <f t="shared" si="204"/>
        <v>0</v>
      </c>
      <c r="AG28" s="57">
        <f t="shared" si="204"/>
        <v>0</v>
      </c>
      <c r="AH28" s="57">
        <f t="shared" si="204"/>
        <v>0</v>
      </c>
      <c r="AI28" s="57">
        <f t="shared" si="204"/>
        <v>0</v>
      </c>
      <c r="AJ28" s="57">
        <f t="shared" si="204"/>
        <v>0</v>
      </c>
      <c r="AK28" s="57">
        <f t="shared" si="204"/>
        <v>0</v>
      </c>
      <c r="AL28" s="57">
        <f t="shared" si="22"/>
        <v>0</v>
      </c>
      <c r="AM28" s="57">
        <f t="shared" si="23"/>
        <v>0</v>
      </c>
      <c r="AN28" s="124">
        <f t="shared" si="24"/>
        <v>21</v>
      </c>
      <c r="AO28" s="236">
        <f t="shared" si="7"/>
        <v>1</v>
      </c>
      <c r="AP28" s="306" t="s">
        <v>28</v>
      </c>
      <c r="AQ28" s="307">
        <f>SUM(C79:C82)</f>
        <v>525</v>
      </c>
      <c r="AR28" s="307">
        <f t="shared" ref="AR28:BM28" si="205">SUM(D79:D82)</f>
        <v>35</v>
      </c>
      <c r="AS28" s="307">
        <f t="shared" si="205"/>
        <v>10</v>
      </c>
      <c r="AT28" s="307">
        <f t="shared" si="205"/>
        <v>45</v>
      </c>
      <c r="AU28" s="307">
        <f t="shared" si="205"/>
        <v>5</v>
      </c>
      <c r="AV28" s="307">
        <f t="shared" si="205"/>
        <v>0</v>
      </c>
      <c r="AW28" s="307">
        <f t="shared" si="205"/>
        <v>0</v>
      </c>
      <c r="AX28" s="307">
        <f t="shared" si="205"/>
        <v>21</v>
      </c>
      <c r="AY28" s="307">
        <f t="shared" si="205"/>
        <v>3</v>
      </c>
      <c r="AZ28" s="307">
        <f t="shared" si="205"/>
        <v>0</v>
      </c>
      <c r="BA28" s="307">
        <f t="shared" si="205"/>
        <v>0</v>
      </c>
      <c r="BB28" s="307">
        <f t="shared" si="205"/>
        <v>0</v>
      </c>
      <c r="BC28" s="307">
        <f t="shared" si="205"/>
        <v>0</v>
      </c>
      <c r="BD28" s="307">
        <f t="shared" si="205"/>
        <v>0</v>
      </c>
      <c r="BE28" s="307">
        <f t="shared" si="205"/>
        <v>0</v>
      </c>
      <c r="BF28" s="307">
        <f t="shared" si="205"/>
        <v>0</v>
      </c>
      <c r="BG28" s="307">
        <f t="shared" si="205"/>
        <v>6</v>
      </c>
      <c r="BH28" s="307">
        <f t="shared" si="205"/>
        <v>0</v>
      </c>
      <c r="BI28" s="307">
        <f t="shared" si="205"/>
        <v>0</v>
      </c>
      <c r="BJ28" s="307">
        <f t="shared" si="205"/>
        <v>0</v>
      </c>
      <c r="BK28" s="307">
        <f t="shared" si="205"/>
        <v>0</v>
      </c>
      <c r="BL28" s="307">
        <f t="shared" si="205"/>
        <v>0</v>
      </c>
      <c r="BM28" s="307">
        <f t="shared" si="205"/>
        <v>0</v>
      </c>
      <c r="BN28" s="308">
        <f t="shared" si="26"/>
        <v>650</v>
      </c>
      <c r="BO28" s="121">
        <f>IF(BN28=MAX($BN$11:$BN$34),1,IF(BN28=MAX($BN$27:$BN$30),3,""))</f>
        <v>1</v>
      </c>
      <c r="BP28" s="121"/>
      <c r="BQ28" s="121">
        <f t="shared" si="10"/>
        <v>1</v>
      </c>
      <c r="BR28" s="152" t="s">
        <v>28</v>
      </c>
      <c r="BS28" s="93">
        <f t="shared" si="52"/>
        <v>615</v>
      </c>
      <c r="BT28" s="93">
        <f t="shared" ref="BT28" si="206">SUM(AE79:AE82)</f>
        <v>5</v>
      </c>
      <c r="BU28" s="93">
        <f t="shared" ref="BU28" si="207">SUM(AF79:AF82)</f>
        <v>0</v>
      </c>
      <c r="BV28" s="93">
        <f t="shared" ref="BV28" si="208">SUM(AG79:AG82)</f>
        <v>0</v>
      </c>
      <c r="BW28" s="93">
        <f t="shared" ref="BW28" si="209">SUM(AH79:AH82)</f>
        <v>21</v>
      </c>
      <c r="BX28" s="93">
        <f t="shared" ref="BX28" si="210">SUM(AI79:AI82)</f>
        <v>3</v>
      </c>
      <c r="BY28" s="93">
        <f t="shared" ref="BY28" si="211">SUM(AJ79:AJ82)</f>
        <v>0</v>
      </c>
      <c r="BZ28" s="93">
        <f t="shared" ref="BZ28" si="212">SUM(AK79:AK82)</f>
        <v>0</v>
      </c>
      <c r="CA28" s="93">
        <f t="shared" ref="CA28" si="213">SUM(AL79:AL82)</f>
        <v>6</v>
      </c>
      <c r="CB28" s="93">
        <f t="shared" ref="CB28" si="214">SUM(AM79:AM82)</f>
        <v>0</v>
      </c>
      <c r="CC28" s="141">
        <f t="shared" si="36"/>
        <v>650</v>
      </c>
      <c r="CD28" s="121">
        <f t="shared" si="37"/>
        <v>1</v>
      </c>
      <c r="CE28" s="121"/>
      <c r="CF28" s="121">
        <f t="shared" si="38"/>
        <v>1</v>
      </c>
      <c r="CG28" s="152" t="s">
        <v>28</v>
      </c>
      <c r="CH28" s="93">
        <f>SUM(AD79:AD82)</f>
        <v>615</v>
      </c>
      <c r="CI28" s="93">
        <f>SUM(AE79:AK82)</f>
        <v>29</v>
      </c>
      <c r="CJ28" s="93">
        <f t="shared" si="39"/>
        <v>6</v>
      </c>
      <c r="CK28" s="141">
        <f t="shared" si="40"/>
        <v>650</v>
      </c>
      <c r="CL28" s="122">
        <f t="shared" si="41"/>
        <v>1</v>
      </c>
      <c r="CM28" s="202">
        <f t="shared" si="42"/>
        <v>1</v>
      </c>
      <c r="CN28" s="152" t="s">
        <v>28</v>
      </c>
      <c r="CO28" s="93">
        <f t="shared" si="43"/>
        <v>615</v>
      </c>
      <c r="CP28" s="93">
        <f t="shared" si="44"/>
        <v>29</v>
      </c>
      <c r="CQ28" s="93">
        <f t="shared" si="45"/>
        <v>6</v>
      </c>
      <c r="CR28" s="141">
        <f t="shared" si="46"/>
        <v>650</v>
      </c>
      <c r="CS28" s="202">
        <f t="shared" si="47"/>
        <v>1</v>
      </c>
      <c r="CT28" s="152" t="s">
        <v>28</v>
      </c>
      <c r="CU28" s="93">
        <f t="shared" si="48"/>
        <v>615</v>
      </c>
      <c r="CV28" s="93">
        <f t="shared" si="49"/>
        <v>35</v>
      </c>
      <c r="CW28" s="141">
        <f t="shared" si="50"/>
        <v>650</v>
      </c>
    </row>
    <row r="29" spans="2:101" s="55" customFormat="1" ht="13.5" hidden="1" outlineLevel="1">
      <c r="B29" s="15" t="s">
        <v>94</v>
      </c>
      <c r="C29" s="240">
        <v>25</v>
      </c>
      <c r="D29" s="240"/>
      <c r="E29" s="240"/>
      <c r="F29" s="240">
        <v>1</v>
      </c>
      <c r="G29" s="241">
        <v>1</v>
      </c>
      <c r="H29" s="241"/>
      <c r="I29" s="241"/>
      <c r="J29" s="241">
        <v>2</v>
      </c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2">
        <f t="shared" si="20"/>
        <v>29</v>
      </c>
      <c r="AA29" s="243">
        <f t="shared" si="72"/>
        <v>88</v>
      </c>
      <c r="AB29" s="51"/>
      <c r="AC29" s="123" t="s">
        <v>94</v>
      </c>
      <c r="AD29" s="57">
        <f t="shared" si="21"/>
        <v>26</v>
      </c>
      <c r="AE29" s="57">
        <f t="shared" si="204"/>
        <v>1</v>
      </c>
      <c r="AF29" s="57">
        <f t="shared" si="204"/>
        <v>0</v>
      </c>
      <c r="AG29" s="57">
        <f t="shared" si="204"/>
        <v>0</v>
      </c>
      <c r="AH29" s="57">
        <f t="shared" si="204"/>
        <v>2</v>
      </c>
      <c r="AI29" s="57">
        <f t="shared" si="204"/>
        <v>0</v>
      </c>
      <c r="AJ29" s="57">
        <f t="shared" si="204"/>
        <v>0</v>
      </c>
      <c r="AK29" s="57">
        <f t="shared" si="204"/>
        <v>0</v>
      </c>
      <c r="AL29" s="57">
        <f t="shared" si="22"/>
        <v>0</v>
      </c>
      <c r="AM29" s="57">
        <f t="shared" si="23"/>
        <v>0</v>
      </c>
      <c r="AN29" s="124">
        <f t="shared" si="24"/>
        <v>29</v>
      </c>
      <c r="AO29" s="236" t="str">
        <f t="shared" si="7"/>
        <v/>
      </c>
      <c r="AP29" s="293" t="s">
        <v>29</v>
      </c>
      <c r="AQ29" s="297">
        <f>SUM(C83:C86)</f>
        <v>534</v>
      </c>
      <c r="AR29" s="297">
        <f t="shared" ref="AR29:BM29" si="215">SUM(D83:D86)</f>
        <v>30</v>
      </c>
      <c r="AS29" s="297">
        <f t="shared" si="215"/>
        <v>6</v>
      </c>
      <c r="AT29" s="297">
        <f t="shared" si="215"/>
        <v>46</v>
      </c>
      <c r="AU29" s="297">
        <f t="shared" si="215"/>
        <v>3</v>
      </c>
      <c r="AV29" s="297">
        <f t="shared" si="215"/>
        <v>1</v>
      </c>
      <c r="AW29" s="297">
        <f t="shared" si="215"/>
        <v>0</v>
      </c>
      <c r="AX29" s="297">
        <f t="shared" si="215"/>
        <v>15</v>
      </c>
      <c r="AY29" s="297">
        <f t="shared" si="215"/>
        <v>2</v>
      </c>
      <c r="AZ29" s="297">
        <f t="shared" si="215"/>
        <v>0</v>
      </c>
      <c r="BA29" s="297">
        <f t="shared" si="215"/>
        <v>0</v>
      </c>
      <c r="BB29" s="297">
        <f t="shared" si="215"/>
        <v>0</v>
      </c>
      <c r="BC29" s="297">
        <f t="shared" si="215"/>
        <v>0</v>
      </c>
      <c r="BD29" s="297">
        <f t="shared" si="215"/>
        <v>0</v>
      </c>
      <c r="BE29" s="297">
        <f t="shared" si="215"/>
        <v>0</v>
      </c>
      <c r="BF29" s="297">
        <f t="shared" si="215"/>
        <v>2</v>
      </c>
      <c r="BG29" s="297">
        <f t="shared" si="215"/>
        <v>2</v>
      </c>
      <c r="BH29" s="297">
        <f t="shared" si="215"/>
        <v>1</v>
      </c>
      <c r="BI29" s="297">
        <f t="shared" si="215"/>
        <v>0</v>
      </c>
      <c r="BJ29" s="297">
        <f t="shared" si="215"/>
        <v>0</v>
      </c>
      <c r="BK29" s="297">
        <f t="shared" si="215"/>
        <v>0</v>
      </c>
      <c r="BL29" s="297">
        <f t="shared" si="215"/>
        <v>0</v>
      </c>
      <c r="BM29" s="297">
        <f t="shared" si="215"/>
        <v>0</v>
      </c>
      <c r="BN29" s="298">
        <f t="shared" si="26"/>
        <v>642</v>
      </c>
      <c r="BO29" s="121" t="str">
        <f>IF(BN29=MAX($BN$11:$BN$34),1,IF(BN29=MAX($BN$27:$BN$30),3,""))</f>
        <v/>
      </c>
      <c r="BP29" s="121"/>
      <c r="BQ29" s="121" t="str">
        <f t="shared" si="10"/>
        <v/>
      </c>
      <c r="BR29" s="152" t="s">
        <v>29</v>
      </c>
      <c r="BS29" s="93">
        <f t="shared" si="52"/>
        <v>616</v>
      </c>
      <c r="BT29" s="93">
        <f t="shared" ref="BT29" si="216">SUM(AE83:AE86)</f>
        <v>3</v>
      </c>
      <c r="BU29" s="93">
        <f t="shared" ref="BU29" si="217">SUM(AF83:AF86)</f>
        <v>1</v>
      </c>
      <c r="BV29" s="93">
        <f t="shared" ref="BV29" si="218">SUM(AG83:AG86)</f>
        <v>0</v>
      </c>
      <c r="BW29" s="93">
        <f t="shared" ref="BW29" si="219">SUM(AH83:AH86)</f>
        <v>15</v>
      </c>
      <c r="BX29" s="93">
        <f t="shared" ref="BX29" si="220">SUM(AI83:AI86)</f>
        <v>2</v>
      </c>
      <c r="BY29" s="93">
        <f t="shared" ref="BY29" si="221">SUM(AJ83:AJ86)</f>
        <v>0</v>
      </c>
      <c r="BZ29" s="93">
        <f t="shared" ref="BZ29" si="222">SUM(AK83:AK86)</f>
        <v>0</v>
      </c>
      <c r="CA29" s="93">
        <f t="shared" ref="CA29" si="223">SUM(AL83:AL86)</f>
        <v>5</v>
      </c>
      <c r="CB29" s="93">
        <f t="shared" ref="CB29" si="224">SUM(AM83:AM86)</f>
        <v>0</v>
      </c>
      <c r="CC29" s="141">
        <f t="shared" si="36"/>
        <v>642</v>
      </c>
      <c r="CD29" s="121" t="str">
        <f t="shared" si="37"/>
        <v/>
      </c>
      <c r="CE29" s="121"/>
      <c r="CF29" s="121" t="str">
        <f t="shared" si="38"/>
        <v/>
      </c>
      <c r="CG29" s="152" t="s">
        <v>29</v>
      </c>
      <c r="CH29" s="93">
        <f>SUM(AD83:AD86)</f>
        <v>616</v>
      </c>
      <c r="CI29" s="93">
        <f>SUM(AE83:AK86)</f>
        <v>21</v>
      </c>
      <c r="CJ29" s="93">
        <f t="shared" si="39"/>
        <v>5</v>
      </c>
      <c r="CK29" s="141">
        <f t="shared" si="40"/>
        <v>642</v>
      </c>
      <c r="CL29" s="122" t="str">
        <f t="shared" si="41"/>
        <v/>
      </c>
      <c r="CM29" s="202" t="str">
        <f t="shared" si="42"/>
        <v/>
      </c>
      <c r="CN29" s="152" t="s">
        <v>29</v>
      </c>
      <c r="CO29" s="93">
        <f t="shared" si="43"/>
        <v>616</v>
      </c>
      <c r="CP29" s="93">
        <f t="shared" si="44"/>
        <v>21</v>
      </c>
      <c r="CQ29" s="93">
        <f t="shared" si="45"/>
        <v>5</v>
      </c>
      <c r="CR29" s="141">
        <f t="shared" si="46"/>
        <v>642</v>
      </c>
      <c r="CS29" s="202" t="str">
        <f t="shared" si="47"/>
        <v/>
      </c>
      <c r="CT29" s="152" t="s">
        <v>29</v>
      </c>
      <c r="CU29" s="93">
        <f t="shared" si="48"/>
        <v>616</v>
      </c>
      <c r="CV29" s="93">
        <f t="shared" si="49"/>
        <v>26</v>
      </c>
      <c r="CW29" s="141">
        <f t="shared" si="50"/>
        <v>642</v>
      </c>
    </row>
    <row r="30" spans="2:101" s="55" customFormat="1" ht="13.5" hidden="1" outlineLevel="1">
      <c r="B30" s="15" t="s">
        <v>95</v>
      </c>
      <c r="C30" s="240">
        <v>23</v>
      </c>
      <c r="D30" s="240">
        <v>1</v>
      </c>
      <c r="E30" s="240"/>
      <c r="F30" s="240">
        <v>2</v>
      </c>
      <c r="G30" s="241"/>
      <c r="H30" s="241">
        <v>2</v>
      </c>
      <c r="I30" s="241">
        <v>1</v>
      </c>
      <c r="J30" s="241">
        <v>3</v>
      </c>
      <c r="K30" s="241">
        <v>1</v>
      </c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2">
        <f t="shared" si="20"/>
        <v>33</v>
      </c>
      <c r="AA30" s="243">
        <f t="shared" si="72"/>
        <v>101</v>
      </c>
      <c r="AB30" s="51"/>
      <c r="AC30" s="123" t="s">
        <v>95</v>
      </c>
      <c r="AD30" s="57">
        <f t="shared" si="21"/>
        <v>26</v>
      </c>
      <c r="AE30" s="57">
        <f t="shared" si="204"/>
        <v>0</v>
      </c>
      <c r="AF30" s="57">
        <f t="shared" si="204"/>
        <v>2</v>
      </c>
      <c r="AG30" s="57">
        <f t="shared" si="204"/>
        <v>1</v>
      </c>
      <c r="AH30" s="57">
        <f t="shared" si="204"/>
        <v>3</v>
      </c>
      <c r="AI30" s="57">
        <f t="shared" si="204"/>
        <v>1</v>
      </c>
      <c r="AJ30" s="57">
        <f t="shared" si="204"/>
        <v>0</v>
      </c>
      <c r="AK30" s="57">
        <f t="shared" si="204"/>
        <v>0</v>
      </c>
      <c r="AL30" s="57">
        <f t="shared" si="22"/>
        <v>0</v>
      </c>
      <c r="AM30" s="57">
        <f t="shared" si="23"/>
        <v>0</v>
      </c>
      <c r="AN30" s="124">
        <f t="shared" si="24"/>
        <v>33</v>
      </c>
      <c r="AO30" s="236" t="str">
        <f t="shared" si="7"/>
        <v/>
      </c>
      <c r="AP30" s="306" t="s">
        <v>30</v>
      </c>
      <c r="AQ30" s="307">
        <f>SUM(C87:C90)</f>
        <v>559</v>
      </c>
      <c r="AR30" s="307">
        <f t="shared" ref="AR30:BM30" si="225">SUM(D87:D90)</f>
        <v>12</v>
      </c>
      <c r="AS30" s="307">
        <f t="shared" si="225"/>
        <v>3</v>
      </c>
      <c r="AT30" s="307">
        <f t="shared" si="225"/>
        <v>54</v>
      </c>
      <c r="AU30" s="307">
        <f t="shared" si="225"/>
        <v>1</v>
      </c>
      <c r="AV30" s="307">
        <f t="shared" si="225"/>
        <v>0</v>
      </c>
      <c r="AW30" s="307">
        <f t="shared" si="225"/>
        <v>0</v>
      </c>
      <c r="AX30" s="307">
        <f t="shared" si="225"/>
        <v>12</v>
      </c>
      <c r="AY30" s="307">
        <f t="shared" si="225"/>
        <v>1</v>
      </c>
      <c r="AZ30" s="307">
        <f t="shared" si="225"/>
        <v>0</v>
      </c>
      <c r="BA30" s="307">
        <f t="shared" si="225"/>
        <v>0</v>
      </c>
      <c r="BB30" s="307">
        <f t="shared" si="225"/>
        <v>0</v>
      </c>
      <c r="BC30" s="307">
        <f t="shared" si="225"/>
        <v>0</v>
      </c>
      <c r="BD30" s="307">
        <f t="shared" si="225"/>
        <v>0</v>
      </c>
      <c r="BE30" s="307">
        <f t="shared" si="225"/>
        <v>0</v>
      </c>
      <c r="BF30" s="307">
        <f t="shared" si="225"/>
        <v>0</v>
      </c>
      <c r="BG30" s="307">
        <f t="shared" si="225"/>
        <v>2</v>
      </c>
      <c r="BH30" s="307">
        <f t="shared" si="225"/>
        <v>0</v>
      </c>
      <c r="BI30" s="307">
        <f t="shared" si="225"/>
        <v>0</v>
      </c>
      <c r="BJ30" s="307">
        <f t="shared" si="225"/>
        <v>0</v>
      </c>
      <c r="BK30" s="307">
        <f t="shared" si="225"/>
        <v>0</v>
      </c>
      <c r="BL30" s="307">
        <f t="shared" si="225"/>
        <v>0</v>
      </c>
      <c r="BM30" s="307">
        <f t="shared" si="225"/>
        <v>0</v>
      </c>
      <c r="BN30" s="308">
        <f t="shared" si="26"/>
        <v>644</v>
      </c>
      <c r="BO30" s="121" t="str">
        <f>IF(BN30=MAX($BN$11:$BN$34),1,IF(BN30=MAX($BN$27:$BN$30),3,""))</f>
        <v/>
      </c>
      <c r="BP30" s="121"/>
      <c r="BQ30" s="121" t="str">
        <f t="shared" si="10"/>
        <v/>
      </c>
      <c r="BR30" s="152" t="s">
        <v>30</v>
      </c>
      <c r="BS30" s="93">
        <f t="shared" si="52"/>
        <v>628</v>
      </c>
      <c r="BT30" s="93">
        <f t="shared" ref="BT30" si="226">SUM(AE87:AE90)</f>
        <v>1</v>
      </c>
      <c r="BU30" s="93">
        <f t="shared" ref="BU30" si="227">SUM(AF87:AF90)</f>
        <v>0</v>
      </c>
      <c r="BV30" s="93">
        <f t="shared" ref="BV30" si="228">SUM(AG87:AG90)</f>
        <v>0</v>
      </c>
      <c r="BW30" s="93">
        <f t="shared" ref="BW30" si="229">SUM(AH87:AH90)</f>
        <v>12</v>
      </c>
      <c r="BX30" s="93">
        <f t="shared" ref="BX30" si="230">SUM(AI87:AI90)</f>
        <v>1</v>
      </c>
      <c r="BY30" s="93">
        <f t="shared" ref="BY30" si="231">SUM(AJ87:AJ90)</f>
        <v>0</v>
      </c>
      <c r="BZ30" s="93">
        <f t="shared" ref="BZ30" si="232">SUM(AK87:AK90)</f>
        <v>0</v>
      </c>
      <c r="CA30" s="93">
        <f t="shared" ref="CA30" si="233">SUM(AL87:AL90)</f>
        <v>2</v>
      </c>
      <c r="CB30" s="93">
        <f t="shared" ref="CB30" si="234">SUM(AM87:AM90)</f>
        <v>0</v>
      </c>
      <c r="CC30" s="141">
        <f t="shared" si="36"/>
        <v>644</v>
      </c>
      <c r="CD30" s="121" t="str">
        <f t="shared" si="37"/>
        <v/>
      </c>
      <c r="CE30" s="121"/>
      <c r="CF30" s="121" t="str">
        <f t="shared" si="38"/>
        <v/>
      </c>
      <c r="CG30" s="152" t="s">
        <v>30</v>
      </c>
      <c r="CH30" s="93">
        <f>SUM(AD87:AD90)</f>
        <v>628</v>
      </c>
      <c r="CI30" s="93">
        <f>SUM(AE87:AK90)</f>
        <v>14</v>
      </c>
      <c r="CJ30" s="93">
        <f t="shared" si="39"/>
        <v>2</v>
      </c>
      <c r="CK30" s="141">
        <f t="shared" si="40"/>
        <v>644</v>
      </c>
      <c r="CL30" s="122" t="str">
        <f t="shared" si="41"/>
        <v/>
      </c>
      <c r="CM30" s="202" t="str">
        <f t="shared" si="42"/>
        <v/>
      </c>
      <c r="CN30" s="152" t="s">
        <v>30</v>
      </c>
      <c r="CO30" s="93">
        <f t="shared" si="43"/>
        <v>628</v>
      </c>
      <c r="CP30" s="93">
        <f t="shared" si="44"/>
        <v>14</v>
      </c>
      <c r="CQ30" s="93">
        <f t="shared" si="45"/>
        <v>2</v>
      </c>
      <c r="CR30" s="141">
        <f t="shared" si="46"/>
        <v>644</v>
      </c>
      <c r="CS30" s="202" t="str">
        <f t="shared" si="47"/>
        <v/>
      </c>
      <c r="CT30" s="152" t="s">
        <v>30</v>
      </c>
      <c r="CU30" s="93">
        <f t="shared" si="48"/>
        <v>628</v>
      </c>
      <c r="CV30" s="93">
        <f t="shared" si="49"/>
        <v>16</v>
      </c>
      <c r="CW30" s="141">
        <f t="shared" si="50"/>
        <v>644</v>
      </c>
    </row>
    <row r="31" spans="2:101" s="55" customFormat="1" ht="13.5" hidden="1" outlineLevel="1">
      <c r="B31" s="15" t="s">
        <v>96</v>
      </c>
      <c r="C31" s="240">
        <v>27</v>
      </c>
      <c r="D31" s="240">
        <v>1</v>
      </c>
      <c r="E31" s="240">
        <v>1</v>
      </c>
      <c r="F31" s="240">
        <v>1</v>
      </c>
      <c r="G31" s="241"/>
      <c r="H31" s="241"/>
      <c r="I31" s="241"/>
      <c r="J31" s="241">
        <v>2</v>
      </c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2">
        <f t="shared" si="20"/>
        <v>32</v>
      </c>
      <c r="AA31" s="243">
        <f t="shared" si="72"/>
        <v>115</v>
      </c>
      <c r="AB31" s="51"/>
      <c r="AC31" s="125" t="s">
        <v>96</v>
      </c>
      <c r="AD31" s="60">
        <f t="shared" si="21"/>
        <v>30</v>
      </c>
      <c r="AE31" s="60">
        <f t="shared" si="204"/>
        <v>0</v>
      </c>
      <c r="AF31" s="60">
        <f t="shared" si="204"/>
        <v>0</v>
      </c>
      <c r="AG31" s="60">
        <f t="shared" si="204"/>
        <v>0</v>
      </c>
      <c r="AH31" s="60">
        <f t="shared" si="204"/>
        <v>2</v>
      </c>
      <c r="AI31" s="60">
        <f t="shared" si="204"/>
        <v>0</v>
      </c>
      <c r="AJ31" s="60">
        <f t="shared" si="204"/>
        <v>0</v>
      </c>
      <c r="AK31" s="60">
        <f t="shared" si="204"/>
        <v>0</v>
      </c>
      <c r="AL31" s="60">
        <f t="shared" si="22"/>
        <v>0</v>
      </c>
      <c r="AM31" s="60">
        <f t="shared" si="23"/>
        <v>0</v>
      </c>
      <c r="AN31" s="126">
        <f t="shared" si="24"/>
        <v>32</v>
      </c>
      <c r="AO31" s="236" t="str">
        <f t="shared" si="7"/>
        <v/>
      </c>
      <c r="AP31" s="293" t="s">
        <v>31</v>
      </c>
      <c r="AQ31" s="297">
        <f>SUM(C91:C94)</f>
        <v>560</v>
      </c>
      <c r="AR31" s="297">
        <f t="shared" ref="AR31:BM31" si="235">SUM(D91:D94)</f>
        <v>10</v>
      </c>
      <c r="AS31" s="297">
        <f t="shared" si="235"/>
        <v>6</v>
      </c>
      <c r="AT31" s="297">
        <f t="shared" si="235"/>
        <v>49</v>
      </c>
      <c r="AU31" s="297">
        <f t="shared" si="235"/>
        <v>3</v>
      </c>
      <c r="AV31" s="297">
        <f t="shared" si="235"/>
        <v>0</v>
      </c>
      <c r="AW31" s="297">
        <f t="shared" si="235"/>
        <v>0</v>
      </c>
      <c r="AX31" s="297">
        <f t="shared" si="235"/>
        <v>13</v>
      </c>
      <c r="AY31" s="297">
        <f t="shared" si="235"/>
        <v>5</v>
      </c>
      <c r="AZ31" s="297">
        <f t="shared" si="235"/>
        <v>0</v>
      </c>
      <c r="BA31" s="297">
        <f t="shared" si="235"/>
        <v>0</v>
      </c>
      <c r="BB31" s="297">
        <f t="shared" si="235"/>
        <v>0</v>
      </c>
      <c r="BC31" s="297">
        <f t="shared" si="235"/>
        <v>0</v>
      </c>
      <c r="BD31" s="297">
        <f t="shared" si="235"/>
        <v>0</v>
      </c>
      <c r="BE31" s="297">
        <f t="shared" si="235"/>
        <v>0</v>
      </c>
      <c r="BF31" s="297">
        <f t="shared" si="235"/>
        <v>0</v>
      </c>
      <c r="BG31" s="297">
        <f t="shared" si="235"/>
        <v>0</v>
      </c>
      <c r="BH31" s="297">
        <f t="shared" si="235"/>
        <v>0</v>
      </c>
      <c r="BI31" s="297">
        <f t="shared" si="235"/>
        <v>0</v>
      </c>
      <c r="BJ31" s="297">
        <f t="shared" si="235"/>
        <v>0</v>
      </c>
      <c r="BK31" s="297">
        <f t="shared" si="235"/>
        <v>0</v>
      </c>
      <c r="BL31" s="297">
        <f t="shared" si="235"/>
        <v>0</v>
      </c>
      <c r="BM31" s="297">
        <f t="shared" si="235"/>
        <v>0</v>
      </c>
      <c r="BN31" s="298">
        <f t="shared" si="26"/>
        <v>646</v>
      </c>
      <c r="BO31" s="121" t="str">
        <f>IF(BN31=MAX($BN$11:$BN$34),1,"")</f>
        <v/>
      </c>
      <c r="BP31" s="121"/>
      <c r="BQ31" s="121" t="str">
        <f t="shared" si="10"/>
        <v/>
      </c>
      <c r="BR31" s="152" t="s">
        <v>31</v>
      </c>
      <c r="BS31" s="93">
        <f t="shared" si="52"/>
        <v>625</v>
      </c>
      <c r="BT31" s="93">
        <f t="shared" ref="BT31" si="236">SUM(AE91:AE94)</f>
        <v>3</v>
      </c>
      <c r="BU31" s="93">
        <f t="shared" ref="BU31" si="237">SUM(AF91:AF94)</f>
        <v>0</v>
      </c>
      <c r="BV31" s="93">
        <f t="shared" ref="BV31" si="238">SUM(AG91:AG94)</f>
        <v>0</v>
      </c>
      <c r="BW31" s="93">
        <f t="shared" ref="BW31" si="239">SUM(AH91:AH94)</f>
        <v>13</v>
      </c>
      <c r="BX31" s="93">
        <f t="shared" ref="BX31" si="240">SUM(AI91:AI94)</f>
        <v>5</v>
      </c>
      <c r="BY31" s="93">
        <f t="shared" ref="BY31" si="241">SUM(AJ91:AJ94)</f>
        <v>0</v>
      </c>
      <c r="BZ31" s="93">
        <f t="shared" ref="BZ31" si="242">SUM(AK91:AK94)</f>
        <v>0</v>
      </c>
      <c r="CA31" s="93">
        <f t="shared" ref="CA31" si="243">SUM(AL91:AL94)</f>
        <v>0</v>
      </c>
      <c r="CB31" s="93">
        <f t="shared" ref="CB31" si="244">SUM(AM91:AM94)</f>
        <v>0</v>
      </c>
      <c r="CC31" s="141">
        <f t="shared" si="36"/>
        <v>646</v>
      </c>
      <c r="CD31" s="121" t="str">
        <f t="shared" si="37"/>
        <v/>
      </c>
      <c r="CE31" s="121"/>
      <c r="CF31" s="121" t="str">
        <f t="shared" si="38"/>
        <v/>
      </c>
      <c r="CG31" s="152" t="s">
        <v>31</v>
      </c>
      <c r="CH31" s="93">
        <f>SUM(AD91:AD94)</f>
        <v>625</v>
      </c>
      <c r="CI31" s="93">
        <f>SUM(AE91:AK94)</f>
        <v>21</v>
      </c>
      <c r="CJ31" s="93">
        <f t="shared" si="39"/>
        <v>0</v>
      </c>
      <c r="CK31" s="141">
        <f t="shared" si="40"/>
        <v>646</v>
      </c>
      <c r="CL31" s="122" t="str">
        <f t="shared" si="41"/>
        <v/>
      </c>
      <c r="CM31" s="202" t="str">
        <f t="shared" si="42"/>
        <v/>
      </c>
      <c r="CN31" s="152" t="s">
        <v>31</v>
      </c>
      <c r="CO31" s="93">
        <f t="shared" si="43"/>
        <v>625</v>
      </c>
      <c r="CP31" s="93">
        <f t="shared" si="44"/>
        <v>21</v>
      </c>
      <c r="CQ31" s="93">
        <f t="shared" si="45"/>
        <v>0</v>
      </c>
      <c r="CR31" s="141">
        <f t="shared" si="46"/>
        <v>646</v>
      </c>
      <c r="CS31" s="202" t="str">
        <f t="shared" si="47"/>
        <v/>
      </c>
      <c r="CT31" s="152" t="s">
        <v>31</v>
      </c>
      <c r="CU31" s="93">
        <f t="shared" si="48"/>
        <v>625</v>
      </c>
      <c r="CV31" s="93">
        <f t="shared" si="49"/>
        <v>21</v>
      </c>
      <c r="CW31" s="141">
        <f t="shared" si="50"/>
        <v>646</v>
      </c>
    </row>
    <row r="32" spans="2:101" s="55" customFormat="1" ht="13.5" hidden="1" outlineLevel="1">
      <c r="B32" s="15" t="s">
        <v>97</v>
      </c>
      <c r="C32" s="240">
        <v>29</v>
      </c>
      <c r="D32" s="240">
        <v>2</v>
      </c>
      <c r="E32" s="240"/>
      <c r="F32" s="240">
        <v>1</v>
      </c>
      <c r="G32" s="241">
        <v>1</v>
      </c>
      <c r="H32" s="241"/>
      <c r="I32" s="241"/>
      <c r="J32" s="241">
        <v>3</v>
      </c>
      <c r="K32" s="241">
        <v>1</v>
      </c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2">
        <f t="shared" si="20"/>
        <v>37</v>
      </c>
      <c r="AA32" s="243">
        <f t="shared" si="72"/>
        <v>131</v>
      </c>
      <c r="AB32" s="51"/>
      <c r="AC32" s="125" t="s">
        <v>97</v>
      </c>
      <c r="AD32" s="60">
        <f t="shared" si="21"/>
        <v>32</v>
      </c>
      <c r="AE32" s="60">
        <f t="shared" si="204"/>
        <v>1</v>
      </c>
      <c r="AF32" s="60">
        <f t="shared" si="204"/>
        <v>0</v>
      </c>
      <c r="AG32" s="60">
        <f t="shared" si="204"/>
        <v>0</v>
      </c>
      <c r="AH32" s="60">
        <f t="shared" si="204"/>
        <v>3</v>
      </c>
      <c r="AI32" s="60">
        <f t="shared" si="204"/>
        <v>1</v>
      </c>
      <c r="AJ32" s="60">
        <f t="shared" si="204"/>
        <v>0</v>
      </c>
      <c r="AK32" s="60">
        <f t="shared" si="204"/>
        <v>0</v>
      </c>
      <c r="AL32" s="60">
        <f t="shared" si="22"/>
        <v>0</v>
      </c>
      <c r="AM32" s="60">
        <f t="shared" si="23"/>
        <v>0</v>
      </c>
      <c r="AN32" s="126">
        <f t="shared" si="24"/>
        <v>37</v>
      </c>
      <c r="AO32" s="236" t="str">
        <f t="shared" si="7"/>
        <v/>
      </c>
      <c r="AP32" s="306" t="s">
        <v>32</v>
      </c>
      <c r="AQ32" s="307">
        <f>SUM(C95:C98)</f>
        <v>456</v>
      </c>
      <c r="AR32" s="307">
        <f t="shared" ref="AR32:BM32" si="245">SUM(D95:D98)</f>
        <v>10</v>
      </c>
      <c r="AS32" s="307">
        <f t="shared" si="245"/>
        <v>2</v>
      </c>
      <c r="AT32" s="307">
        <f t="shared" si="245"/>
        <v>21</v>
      </c>
      <c r="AU32" s="307">
        <f t="shared" si="245"/>
        <v>2</v>
      </c>
      <c r="AV32" s="307">
        <f t="shared" si="245"/>
        <v>0</v>
      </c>
      <c r="AW32" s="307">
        <f t="shared" si="245"/>
        <v>0</v>
      </c>
      <c r="AX32" s="307">
        <f t="shared" si="245"/>
        <v>6</v>
      </c>
      <c r="AY32" s="307">
        <f t="shared" si="245"/>
        <v>0</v>
      </c>
      <c r="AZ32" s="307">
        <f t="shared" si="245"/>
        <v>0</v>
      </c>
      <c r="BA32" s="307">
        <f t="shared" si="245"/>
        <v>0</v>
      </c>
      <c r="BB32" s="307">
        <f t="shared" si="245"/>
        <v>0</v>
      </c>
      <c r="BC32" s="307">
        <f t="shared" si="245"/>
        <v>0</v>
      </c>
      <c r="BD32" s="307">
        <f t="shared" si="245"/>
        <v>0</v>
      </c>
      <c r="BE32" s="307">
        <f t="shared" si="245"/>
        <v>0</v>
      </c>
      <c r="BF32" s="307">
        <f t="shared" si="245"/>
        <v>0</v>
      </c>
      <c r="BG32" s="307">
        <f t="shared" si="245"/>
        <v>0</v>
      </c>
      <c r="BH32" s="307">
        <f t="shared" si="245"/>
        <v>0</v>
      </c>
      <c r="BI32" s="307">
        <f t="shared" si="245"/>
        <v>0</v>
      </c>
      <c r="BJ32" s="307">
        <f t="shared" si="245"/>
        <v>0</v>
      </c>
      <c r="BK32" s="307">
        <f t="shared" si="245"/>
        <v>0</v>
      </c>
      <c r="BL32" s="307">
        <f t="shared" si="245"/>
        <v>0</v>
      </c>
      <c r="BM32" s="307">
        <f t="shared" si="245"/>
        <v>0</v>
      </c>
      <c r="BN32" s="308">
        <f t="shared" si="26"/>
        <v>497</v>
      </c>
      <c r="BO32" s="121" t="str">
        <f>IF(BN32=MAX($BN$11:$BN$34),1,"")</f>
        <v/>
      </c>
      <c r="BP32" s="121"/>
      <c r="BQ32" s="121" t="str">
        <f t="shared" si="10"/>
        <v/>
      </c>
      <c r="BR32" s="152" t="s">
        <v>32</v>
      </c>
      <c r="BS32" s="93">
        <f t="shared" si="52"/>
        <v>489</v>
      </c>
      <c r="BT32" s="93">
        <f t="shared" ref="BT32" si="246">SUM(AE95:AE98)</f>
        <v>2</v>
      </c>
      <c r="BU32" s="93">
        <f t="shared" ref="BU32" si="247">SUM(AF95:AF98)</f>
        <v>0</v>
      </c>
      <c r="BV32" s="93">
        <f t="shared" ref="BV32" si="248">SUM(AG95:AG98)</f>
        <v>0</v>
      </c>
      <c r="BW32" s="93">
        <f t="shared" ref="BW32" si="249">SUM(AH95:AH98)</f>
        <v>6</v>
      </c>
      <c r="BX32" s="93">
        <f t="shared" ref="BX32" si="250">SUM(AI95:AI98)</f>
        <v>0</v>
      </c>
      <c r="BY32" s="93">
        <f t="shared" ref="BY32" si="251">SUM(AJ95:AJ98)</f>
        <v>0</v>
      </c>
      <c r="BZ32" s="93">
        <f t="shared" ref="BZ32" si="252">SUM(AK95:AK98)</f>
        <v>0</v>
      </c>
      <c r="CA32" s="93">
        <f t="shared" ref="CA32" si="253">SUM(AL95:AL98)</f>
        <v>0</v>
      </c>
      <c r="CB32" s="93">
        <f t="shared" ref="CB32" si="254">SUM(AM95:AM98)</f>
        <v>0</v>
      </c>
      <c r="CC32" s="141">
        <f t="shared" si="36"/>
        <v>497</v>
      </c>
      <c r="CD32" s="121" t="str">
        <f t="shared" si="37"/>
        <v/>
      </c>
      <c r="CE32" s="121"/>
      <c r="CF32" s="121" t="str">
        <f t="shared" si="38"/>
        <v/>
      </c>
      <c r="CG32" s="152" t="s">
        <v>32</v>
      </c>
      <c r="CH32" s="93">
        <f>SUM(AD95:AD98)</f>
        <v>489</v>
      </c>
      <c r="CI32" s="93">
        <f>SUM(AE95:AK98)</f>
        <v>8</v>
      </c>
      <c r="CJ32" s="93">
        <f t="shared" si="39"/>
        <v>0</v>
      </c>
      <c r="CK32" s="141">
        <f t="shared" si="40"/>
        <v>497</v>
      </c>
      <c r="CL32" s="122" t="str">
        <f t="shared" si="41"/>
        <v/>
      </c>
      <c r="CM32" s="202" t="str">
        <f t="shared" si="42"/>
        <v/>
      </c>
      <c r="CN32" s="152" t="s">
        <v>32</v>
      </c>
      <c r="CO32" s="93">
        <f t="shared" si="43"/>
        <v>489</v>
      </c>
      <c r="CP32" s="93">
        <f t="shared" si="44"/>
        <v>8</v>
      </c>
      <c r="CQ32" s="93">
        <f t="shared" si="45"/>
        <v>0</v>
      </c>
      <c r="CR32" s="141">
        <f t="shared" si="46"/>
        <v>497</v>
      </c>
      <c r="CS32" s="202" t="str">
        <f t="shared" si="47"/>
        <v/>
      </c>
      <c r="CT32" s="152" t="s">
        <v>32</v>
      </c>
      <c r="CU32" s="93">
        <f t="shared" si="48"/>
        <v>489</v>
      </c>
      <c r="CV32" s="93">
        <f t="shared" si="49"/>
        <v>8</v>
      </c>
      <c r="CW32" s="141">
        <f t="shared" si="50"/>
        <v>497</v>
      </c>
    </row>
    <row r="33" spans="2:101" s="55" customFormat="1" ht="13.5" hidden="1" outlineLevel="1">
      <c r="B33" s="15" t="s">
        <v>98</v>
      </c>
      <c r="C33" s="240">
        <v>32</v>
      </c>
      <c r="D33" s="240"/>
      <c r="E33" s="240">
        <v>1</v>
      </c>
      <c r="F33" s="240"/>
      <c r="G33" s="241"/>
      <c r="H33" s="241"/>
      <c r="I33" s="241"/>
      <c r="J33" s="241">
        <v>3</v>
      </c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2">
        <f t="shared" si="20"/>
        <v>36</v>
      </c>
      <c r="AA33" s="243">
        <f t="shared" si="72"/>
        <v>138</v>
      </c>
      <c r="AB33" s="51"/>
      <c r="AC33" s="125" t="s">
        <v>98</v>
      </c>
      <c r="AD33" s="60">
        <f t="shared" si="21"/>
        <v>33</v>
      </c>
      <c r="AE33" s="60">
        <f t="shared" si="204"/>
        <v>0</v>
      </c>
      <c r="AF33" s="60">
        <f t="shared" si="204"/>
        <v>0</v>
      </c>
      <c r="AG33" s="60">
        <f t="shared" si="204"/>
        <v>0</v>
      </c>
      <c r="AH33" s="60">
        <f t="shared" si="204"/>
        <v>3</v>
      </c>
      <c r="AI33" s="60">
        <f t="shared" si="204"/>
        <v>0</v>
      </c>
      <c r="AJ33" s="60">
        <f t="shared" si="204"/>
        <v>0</v>
      </c>
      <c r="AK33" s="60">
        <f t="shared" si="204"/>
        <v>0</v>
      </c>
      <c r="AL33" s="60">
        <f t="shared" si="22"/>
        <v>0</v>
      </c>
      <c r="AM33" s="60">
        <f t="shared" si="23"/>
        <v>0</v>
      </c>
      <c r="AN33" s="126">
        <f t="shared" si="24"/>
        <v>36</v>
      </c>
      <c r="AO33" s="236" t="str">
        <f t="shared" si="7"/>
        <v/>
      </c>
      <c r="AP33" s="293" t="s">
        <v>33</v>
      </c>
      <c r="AQ33" s="297">
        <f>SUM(C99:C102)</f>
        <v>375</v>
      </c>
      <c r="AR33" s="297">
        <f t="shared" ref="AR33:BM33" si="255">SUM(D99:D102)</f>
        <v>9</v>
      </c>
      <c r="AS33" s="297">
        <f t="shared" si="255"/>
        <v>1</v>
      </c>
      <c r="AT33" s="297">
        <f t="shared" si="255"/>
        <v>32</v>
      </c>
      <c r="AU33" s="297">
        <f t="shared" si="255"/>
        <v>8</v>
      </c>
      <c r="AV33" s="297">
        <f t="shared" si="255"/>
        <v>0</v>
      </c>
      <c r="AW33" s="297">
        <f t="shared" si="255"/>
        <v>0</v>
      </c>
      <c r="AX33" s="297">
        <f t="shared" si="255"/>
        <v>4</v>
      </c>
      <c r="AY33" s="297">
        <f t="shared" si="255"/>
        <v>0</v>
      </c>
      <c r="AZ33" s="297">
        <f t="shared" si="255"/>
        <v>0</v>
      </c>
      <c r="BA33" s="297">
        <f t="shared" si="255"/>
        <v>0</v>
      </c>
      <c r="BB33" s="297">
        <f t="shared" si="255"/>
        <v>0</v>
      </c>
      <c r="BC33" s="297">
        <f t="shared" si="255"/>
        <v>0</v>
      </c>
      <c r="BD33" s="297">
        <f t="shared" si="255"/>
        <v>0</v>
      </c>
      <c r="BE33" s="297">
        <f t="shared" si="255"/>
        <v>0</v>
      </c>
      <c r="BF33" s="297">
        <f t="shared" si="255"/>
        <v>0</v>
      </c>
      <c r="BG33" s="297">
        <f t="shared" si="255"/>
        <v>0</v>
      </c>
      <c r="BH33" s="297">
        <f t="shared" si="255"/>
        <v>0</v>
      </c>
      <c r="BI33" s="297">
        <f t="shared" si="255"/>
        <v>0</v>
      </c>
      <c r="BJ33" s="297">
        <f t="shared" si="255"/>
        <v>0</v>
      </c>
      <c r="BK33" s="297">
        <f t="shared" si="255"/>
        <v>0</v>
      </c>
      <c r="BL33" s="297">
        <f t="shared" si="255"/>
        <v>0</v>
      </c>
      <c r="BM33" s="297">
        <f t="shared" si="255"/>
        <v>0</v>
      </c>
      <c r="BN33" s="298">
        <f t="shared" si="26"/>
        <v>429</v>
      </c>
      <c r="BO33" s="121" t="str">
        <f>IF(BN33=MAX($BN$11:$BN$34),1,"")</f>
        <v/>
      </c>
      <c r="BP33" s="121"/>
      <c r="BQ33" s="121" t="str">
        <f t="shared" si="10"/>
        <v/>
      </c>
      <c r="BR33" s="152" t="s">
        <v>33</v>
      </c>
      <c r="BS33" s="93">
        <f t="shared" si="52"/>
        <v>417</v>
      </c>
      <c r="BT33" s="93">
        <f t="shared" ref="BT33" si="256">SUM(AE99:AE102)</f>
        <v>8</v>
      </c>
      <c r="BU33" s="93">
        <f t="shared" ref="BU33" si="257">SUM(AF99:AF102)</f>
        <v>0</v>
      </c>
      <c r="BV33" s="93">
        <f t="shared" ref="BV33" si="258">SUM(AG99:AG102)</f>
        <v>0</v>
      </c>
      <c r="BW33" s="93">
        <f t="shared" ref="BW33" si="259">SUM(AH99:AH102)</f>
        <v>4</v>
      </c>
      <c r="BX33" s="93">
        <f t="shared" ref="BX33" si="260">SUM(AI99:AI102)</f>
        <v>0</v>
      </c>
      <c r="BY33" s="93">
        <f t="shared" ref="BY33" si="261">SUM(AJ99:AJ102)</f>
        <v>0</v>
      </c>
      <c r="BZ33" s="93">
        <f t="shared" ref="BZ33" si="262">SUM(AK99:AK102)</f>
        <v>0</v>
      </c>
      <c r="CA33" s="93">
        <f t="shared" ref="CA33" si="263">SUM(AL99:AL102)</f>
        <v>0</v>
      </c>
      <c r="CB33" s="93">
        <f t="shared" ref="CB33" si="264">SUM(AM99:AM102)</f>
        <v>0</v>
      </c>
      <c r="CC33" s="141">
        <f t="shared" si="36"/>
        <v>429</v>
      </c>
      <c r="CD33" s="121" t="str">
        <f t="shared" si="37"/>
        <v/>
      </c>
      <c r="CE33" s="121"/>
      <c r="CF33" s="121" t="str">
        <f t="shared" si="38"/>
        <v/>
      </c>
      <c r="CG33" s="152" t="s">
        <v>33</v>
      </c>
      <c r="CH33" s="93">
        <f>SUM(AD99:AD102)</f>
        <v>417</v>
      </c>
      <c r="CI33" s="93">
        <f>SUM(AE99:AK102)</f>
        <v>12</v>
      </c>
      <c r="CJ33" s="93">
        <f t="shared" si="39"/>
        <v>0</v>
      </c>
      <c r="CK33" s="141">
        <f t="shared" si="40"/>
        <v>429</v>
      </c>
      <c r="CL33" s="122" t="str">
        <f t="shared" si="41"/>
        <v/>
      </c>
      <c r="CM33" s="202" t="str">
        <f t="shared" si="42"/>
        <v/>
      </c>
      <c r="CN33" s="152" t="s">
        <v>33</v>
      </c>
      <c r="CO33" s="93">
        <f t="shared" si="43"/>
        <v>417</v>
      </c>
      <c r="CP33" s="93">
        <f t="shared" si="44"/>
        <v>12</v>
      </c>
      <c r="CQ33" s="93">
        <f t="shared" si="45"/>
        <v>0</v>
      </c>
      <c r="CR33" s="141">
        <f t="shared" si="46"/>
        <v>429</v>
      </c>
      <c r="CS33" s="202" t="str">
        <f t="shared" si="47"/>
        <v/>
      </c>
      <c r="CT33" s="152" t="s">
        <v>33</v>
      </c>
      <c r="CU33" s="93">
        <f t="shared" si="48"/>
        <v>417</v>
      </c>
      <c r="CV33" s="93">
        <f t="shared" si="49"/>
        <v>12</v>
      </c>
      <c r="CW33" s="141">
        <f t="shared" si="50"/>
        <v>429</v>
      </c>
    </row>
    <row r="34" spans="2:101" s="55" customFormat="1" ht="14.25" hidden="1" outlineLevel="1" thickBot="1">
      <c r="B34" s="15" t="s">
        <v>99</v>
      </c>
      <c r="C34" s="240">
        <v>55</v>
      </c>
      <c r="D34" s="240">
        <v>5</v>
      </c>
      <c r="E34" s="240">
        <v>1</v>
      </c>
      <c r="F34" s="240"/>
      <c r="G34" s="241">
        <v>2</v>
      </c>
      <c r="H34" s="241"/>
      <c r="I34" s="241"/>
      <c r="J34" s="241">
        <v>6</v>
      </c>
      <c r="K34" s="241"/>
      <c r="L34" s="241"/>
      <c r="M34" s="241"/>
      <c r="N34" s="241"/>
      <c r="O34" s="241"/>
      <c r="P34" s="241"/>
      <c r="Q34" s="241"/>
      <c r="R34" s="241"/>
      <c r="S34" s="241">
        <v>2</v>
      </c>
      <c r="T34" s="241"/>
      <c r="U34" s="241"/>
      <c r="V34" s="241"/>
      <c r="W34" s="241"/>
      <c r="X34" s="241"/>
      <c r="Y34" s="241"/>
      <c r="Z34" s="242">
        <f t="shared" si="20"/>
        <v>71</v>
      </c>
      <c r="AA34" s="243">
        <f t="shared" si="72"/>
        <v>176</v>
      </c>
      <c r="AB34" s="51"/>
      <c r="AC34" s="125" t="s">
        <v>99</v>
      </c>
      <c r="AD34" s="60">
        <f t="shared" si="21"/>
        <v>61</v>
      </c>
      <c r="AE34" s="60">
        <f t="shared" si="204"/>
        <v>2</v>
      </c>
      <c r="AF34" s="60">
        <f t="shared" si="204"/>
        <v>0</v>
      </c>
      <c r="AG34" s="60">
        <f t="shared" si="204"/>
        <v>0</v>
      </c>
      <c r="AH34" s="60">
        <f t="shared" si="204"/>
        <v>6</v>
      </c>
      <c r="AI34" s="60">
        <f t="shared" si="204"/>
        <v>0</v>
      </c>
      <c r="AJ34" s="60">
        <f t="shared" si="204"/>
        <v>0</v>
      </c>
      <c r="AK34" s="60">
        <f t="shared" si="204"/>
        <v>0</v>
      </c>
      <c r="AL34" s="60">
        <f t="shared" si="22"/>
        <v>2</v>
      </c>
      <c r="AM34" s="60">
        <f t="shared" si="23"/>
        <v>0</v>
      </c>
      <c r="AN34" s="126">
        <f t="shared" si="24"/>
        <v>71</v>
      </c>
      <c r="AO34" s="236" t="str">
        <f t="shared" si="7"/>
        <v/>
      </c>
      <c r="AP34" s="311" t="s">
        <v>34</v>
      </c>
      <c r="AQ34" s="312">
        <f>SUM(C103:C106)</f>
        <v>264</v>
      </c>
      <c r="AR34" s="312">
        <f t="shared" ref="AR34:BM34" si="265">SUM(D103:D106)</f>
        <v>11</v>
      </c>
      <c r="AS34" s="312">
        <f t="shared" si="265"/>
        <v>1</v>
      </c>
      <c r="AT34" s="312">
        <f t="shared" si="265"/>
        <v>22</v>
      </c>
      <c r="AU34" s="312">
        <f t="shared" si="265"/>
        <v>3</v>
      </c>
      <c r="AV34" s="312">
        <f t="shared" si="265"/>
        <v>0</v>
      </c>
      <c r="AW34" s="312">
        <f t="shared" si="265"/>
        <v>0</v>
      </c>
      <c r="AX34" s="312">
        <f t="shared" si="265"/>
        <v>3</v>
      </c>
      <c r="AY34" s="312">
        <f t="shared" si="265"/>
        <v>1</v>
      </c>
      <c r="AZ34" s="312">
        <f t="shared" si="265"/>
        <v>0</v>
      </c>
      <c r="BA34" s="312">
        <f t="shared" si="265"/>
        <v>0</v>
      </c>
      <c r="BB34" s="312">
        <f t="shared" si="265"/>
        <v>0</v>
      </c>
      <c r="BC34" s="312">
        <f t="shared" si="265"/>
        <v>0</v>
      </c>
      <c r="BD34" s="312">
        <f t="shared" si="265"/>
        <v>0</v>
      </c>
      <c r="BE34" s="312">
        <f t="shared" si="265"/>
        <v>0</v>
      </c>
      <c r="BF34" s="312">
        <f t="shared" si="265"/>
        <v>0</v>
      </c>
      <c r="BG34" s="312">
        <f t="shared" si="265"/>
        <v>0</v>
      </c>
      <c r="BH34" s="312">
        <f t="shared" si="265"/>
        <v>0</v>
      </c>
      <c r="BI34" s="312">
        <f t="shared" si="265"/>
        <v>0</v>
      </c>
      <c r="BJ34" s="312">
        <f t="shared" si="265"/>
        <v>0</v>
      </c>
      <c r="BK34" s="312">
        <f t="shared" si="265"/>
        <v>0</v>
      </c>
      <c r="BL34" s="312">
        <f t="shared" si="265"/>
        <v>0</v>
      </c>
      <c r="BM34" s="312">
        <f t="shared" si="265"/>
        <v>0</v>
      </c>
      <c r="BN34" s="313">
        <f t="shared" si="26"/>
        <v>305</v>
      </c>
      <c r="BO34" s="121" t="str">
        <f>IF(BN34=MAX($BN$11:$BN$34),1,"")</f>
        <v/>
      </c>
      <c r="BP34" s="121"/>
      <c r="BQ34" s="121" t="str">
        <f t="shared" si="10"/>
        <v/>
      </c>
      <c r="BR34" s="152" t="s">
        <v>34</v>
      </c>
      <c r="BS34" s="93">
        <f t="shared" si="52"/>
        <v>298</v>
      </c>
      <c r="BT34" s="93">
        <f t="shared" ref="BT34" si="266">SUM(AE103:AE106)</f>
        <v>3</v>
      </c>
      <c r="BU34" s="93">
        <f t="shared" ref="BU34" si="267">SUM(AF103:AF106)</f>
        <v>0</v>
      </c>
      <c r="BV34" s="93">
        <f t="shared" ref="BV34" si="268">SUM(AG103:AG106)</f>
        <v>0</v>
      </c>
      <c r="BW34" s="93">
        <f t="shared" ref="BW34" si="269">SUM(AH103:AH106)</f>
        <v>3</v>
      </c>
      <c r="BX34" s="93">
        <f t="shared" ref="BX34" si="270">SUM(AI103:AI106)</f>
        <v>1</v>
      </c>
      <c r="BY34" s="93">
        <f t="shared" ref="BY34" si="271">SUM(AJ103:AJ106)</f>
        <v>0</v>
      </c>
      <c r="BZ34" s="93">
        <f t="shared" ref="BZ34" si="272">SUM(AK103:AK106)</f>
        <v>0</v>
      </c>
      <c r="CA34" s="93">
        <f t="shared" ref="CA34" si="273">SUM(AL103:AL106)</f>
        <v>0</v>
      </c>
      <c r="CB34" s="93">
        <f t="shared" ref="CB34" si="274">SUM(AM103:AM106)</f>
        <v>0</v>
      </c>
      <c r="CC34" s="141">
        <f t="shared" si="36"/>
        <v>305</v>
      </c>
      <c r="CD34" s="121" t="str">
        <f t="shared" si="37"/>
        <v/>
      </c>
      <c r="CE34" s="121"/>
      <c r="CF34" s="121" t="str">
        <f t="shared" si="38"/>
        <v/>
      </c>
      <c r="CG34" s="152" t="s">
        <v>34</v>
      </c>
      <c r="CH34" s="93">
        <f>SUM(AD103:AD106)</f>
        <v>298</v>
      </c>
      <c r="CI34" s="93">
        <f>SUM(AE103:AK106)</f>
        <v>7</v>
      </c>
      <c r="CJ34" s="93">
        <f t="shared" si="39"/>
        <v>0</v>
      </c>
      <c r="CK34" s="141">
        <f t="shared" si="40"/>
        <v>305</v>
      </c>
      <c r="CL34" s="122" t="str">
        <f t="shared" si="41"/>
        <v/>
      </c>
      <c r="CM34" s="202" t="str">
        <f t="shared" si="42"/>
        <v/>
      </c>
      <c r="CN34" s="152" t="s">
        <v>34</v>
      </c>
      <c r="CO34" s="93">
        <f t="shared" si="43"/>
        <v>298</v>
      </c>
      <c r="CP34" s="93">
        <f t="shared" si="44"/>
        <v>7</v>
      </c>
      <c r="CQ34" s="93">
        <f t="shared" si="45"/>
        <v>0</v>
      </c>
      <c r="CR34" s="141">
        <f t="shared" si="46"/>
        <v>305</v>
      </c>
      <c r="CS34" s="202" t="str">
        <f t="shared" si="47"/>
        <v/>
      </c>
      <c r="CT34" s="152" t="s">
        <v>34</v>
      </c>
      <c r="CU34" s="93">
        <f t="shared" si="48"/>
        <v>298</v>
      </c>
      <c r="CV34" s="93">
        <f t="shared" si="49"/>
        <v>7</v>
      </c>
      <c r="CW34" s="141">
        <f t="shared" si="50"/>
        <v>305</v>
      </c>
    </row>
    <row r="35" spans="2:101" ht="14.25" hidden="1" outlineLevel="1" thickBot="1">
      <c r="B35" s="15" t="s">
        <v>100</v>
      </c>
      <c r="C35" s="240">
        <v>50</v>
      </c>
      <c r="D35" s="240">
        <v>2</v>
      </c>
      <c r="E35" s="240">
        <v>2</v>
      </c>
      <c r="F35" s="240">
        <v>3</v>
      </c>
      <c r="G35" s="241">
        <v>1</v>
      </c>
      <c r="H35" s="241"/>
      <c r="I35" s="241"/>
      <c r="J35" s="241">
        <v>6</v>
      </c>
      <c r="K35" s="241">
        <v>3</v>
      </c>
      <c r="L35" s="241"/>
      <c r="M35" s="241"/>
      <c r="N35" s="241"/>
      <c r="O35" s="241"/>
      <c r="P35" s="241"/>
      <c r="Q35" s="241"/>
      <c r="R35" s="241"/>
      <c r="S35" s="241">
        <v>1</v>
      </c>
      <c r="T35" s="241"/>
      <c r="U35" s="241"/>
      <c r="V35" s="241"/>
      <c r="W35" s="241"/>
      <c r="X35" s="241"/>
      <c r="Y35" s="241"/>
      <c r="Z35" s="242">
        <f t="shared" si="20"/>
        <v>68</v>
      </c>
      <c r="AA35" s="243">
        <f t="shared" si="72"/>
        <v>212</v>
      </c>
      <c r="AB35" s="51"/>
      <c r="AC35" s="123" t="s">
        <v>100</v>
      </c>
      <c r="AD35" s="57">
        <f t="shared" si="21"/>
        <v>57</v>
      </c>
      <c r="AE35" s="57">
        <f t="shared" si="204"/>
        <v>1</v>
      </c>
      <c r="AF35" s="57">
        <f t="shared" si="204"/>
        <v>0</v>
      </c>
      <c r="AG35" s="57">
        <f t="shared" si="204"/>
        <v>0</v>
      </c>
      <c r="AH35" s="57">
        <f t="shared" si="204"/>
        <v>6</v>
      </c>
      <c r="AI35" s="57">
        <f t="shared" si="204"/>
        <v>3</v>
      </c>
      <c r="AJ35" s="57">
        <f t="shared" si="204"/>
        <v>0</v>
      </c>
      <c r="AK35" s="57">
        <f t="shared" si="204"/>
        <v>0</v>
      </c>
      <c r="AL35" s="57">
        <f t="shared" si="22"/>
        <v>1</v>
      </c>
      <c r="AM35" s="57">
        <f t="shared" si="23"/>
        <v>0</v>
      </c>
      <c r="AN35" s="124">
        <f t="shared" si="24"/>
        <v>68</v>
      </c>
      <c r="AO35" s="236"/>
      <c r="AP35" s="305" t="s">
        <v>8</v>
      </c>
      <c r="AQ35" s="303">
        <f>SUM(AQ11:AQ34)</f>
        <v>8361</v>
      </c>
      <c r="AR35" s="303">
        <f t="shared" ref="AR35:BN35" si="275">SUM(AR11:AR34)</f>
        <v>504</v>
      </c>
      <c r="AS35" s="303">
        <f t="shared" si="275"/>
        <v>90</v>
      </c>
      <c r="AT35" s="303">
        <f t="shared" si="275"/>
        <v>579</v>
      </c>
      <c r="AU35" s="303">
        <f t="shared" si="275"/>
        <v>99</v>
      </c>
      <c r="AV35" s="303">
        <f t="shared" si="275"/>
        <v>6</v>
      </c>
      <c r="AW35" s="303">
        <f t="shared" si="275"/>
        <v>5</v>
      </c>
      <c r="AX35" s="303">
        <f t="shared" si="275"/>
        <v>377</v>
      </c>
      <c r="AY35" s="303">
        <f t="shared" si="275"/>
        <v>58</v>
      </c>
      <c r="AZ35" s="303">
        <f t="shared" si="275"/>
        <v>2</v>
      </c>
      <c r="BA35" s="303">
        <f t="shared" si="275"/>
        <v>2</v>
      </c>
      <c r="BB35" s="303">
        <f t="shared" si="275"/>
        <v>0</v>
      </c>
      <c r="BC35" s="303">
        <f t="shared" si="275"/>
        <v>0</v>
      </c>
      <c r="BD35" s="303">
        <f t="shared" si="275"/>
        <v>1</v>
      </c>
      <c r="BE35" s="303">
        <f t="shared" si="275"/>
        <v>0</v>
      </c>
      <c r="BF35" s="303">
        <f t="shared" si="275"/>
        <v>13</v>
      </c>
      <c r="BG35" s="303">
        <f t="shared" si="275"/>
        <v>26</v>
      </c>
      <c r="BH35" s="303">
        <f t="shared" si="275"/>
        <v>2</v>
      </c>
      <c r="BI35" s="303">
        <f t="shared" si="275"/>
        <v>0</v>
      </c>
      <c r="BJ35" s="303">
        <f t="shared" si="275"/>
        <v>0</v>
      </c>
      <c r="BK35" s="303">
        <f t="shared" si="275"/>
        <v>0</v>
      </c>
      <c r="BL35" s="303">
        <f t="shared" si="275"/>
        <v>2</v>
      </c>
      <c r="BM35" s="303">
        <f t="shared" si="275"/>
        <v>0</v>
      </c>
      <c r="BN35" s="304">
        <f t="shared" si="275"/>
        <v>10127</v>
      </c>
      <c r="BO35" s="62"/>
      <c r="BP35" s="62"/>
      <c r="BQ35" s="51"/>
      <c r="BR35" s="142" t="s">
        <v>8</v>
      </c>
      <c r="BS35" s="143">
        <f>SUM(BS11:BS34)</f>
        <v>9534</v>
      </c>
      <c r="BT35" s="143">
        <f t="shared" ref="BT35:CC35" si="276">SUM(BT11:BT34)</f>
        <v>99</v>
      </c>
      <c r="BU35" s="143">
        <f t="shared" si="276"/>
        <v>6</v>
      </c>
      <c r="BV35" s="143">
        <f t="shared" si="276"/>
        <v>5</v>
      </c>
      <c r="BW35" s="143">
        <f t="shared" si="276"/>
        <v>377</v>
      </c>
      <c r="BX35" s="143">
        <f t="shared" si="276"/>
        <v>58</v>
      </c>
      <c r="BY35" s="143">
        <f t="shared" si="276"/>
        <v>2</v>
      </c>
      <c r="BZ35" s="143">
        <f t="shared" si="276"/>
        <v>2</v>
      </c>
      <c r="CA35" s="143">
        <f t="shared" si="276"/>
        <v>42</v>
      </c>
      <c r="CB35" s="143">
        <f t="shared" si="276"/>
        <v>2</v>
      </c>
      <c r="CC35" s="144">
        <f t="shared" si="276"/>
        <v>10127</v>
      </c>
      <c r="CD35" s="121"/>
      <c r="CE35" s="121"/>
      <c r="CF35" s="121"/>
      <c r="CG35" s="142" t="s">
        <v>8</v>
      </c>
      <c r="CH35" s="143">
        <f>SUM(CH11:CH34)</f>
        <v>9534</v>
      </c>
      <c r="CI35" s="143">
        <f>SUM(CI11:CI34)</f>
        <v>549</v>
      </c>
      <c r="CJ35" s="143">
        <f>SUM(CJ11:CJ34)</f>
        <v>44</v>
      </c>
      <c r="CK35" s="144">
        <f>SUM(CK11:CK34)</f>
        <v>10127</v>
      </c>
      <c r="CN35" s="142" t="s">
        <v>8</v>
      </c>
      <c r="CO35" s="143">
        <f>SUM(CO11:CO34)</f>
        <v>9534</v>
      </c>
      <c r="CP35" s="143">
        <f>SUM(CP11:CP34)</f>
        <v>540</v>
      </c>
      <c r="CQ35" s="143">
        <f>SUM(CQ11:CQ34)</f>
        <v>53</v>
      </c>
      <c r="CR35" s="144">
        <f>SUM(CR11:CR34)</f>
        <v>10127</v>
      </c>
      <c r="CT35" s="142" t="s">
        <v>8</v>
      </c>
      <c r="CU35" s="143">
        <f>SUM(CU11:CU34)</f>
        <v>9534</v>
      </c>
      <c r="CV35" s="143">
        <f>SUM(CV11:CV34)</f>
        <v>593</v>
      </c>
      <c r="CW35" s="144">
        <f>SUM(CW11:CW34)</f>
        <v>10127</v>
      </c>
    </row>
    <row r="36" spans="2:101" ht="13.5" hidden="1" outlineLevel="1">
      <c r="B36" s="15" t="s">
        <v>101</v>
      </c>
      <c r="C36" s="240">
        <v>73</v>
      </c>
      <c r="D36" s="240">
        <v>3</v>
      </c>
      <c r="E36" s="240"/>
      <c r="F36" s="240">
        <v>1</v>
      </c>
      <c r="G36" s="241"/>
      <c r="H36" s="241"/>
      <c r="I36" s="241"/>
      <c r="J36" s="241">
        <v>10</v>
      </c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2">
        <f t="shared" si="20"/>
        <v>87</v>
      </c>
      <c r="AA36" s="243">
        <f t="shared" si="72"/>
        <v>262</v>
      </c>
      <c r="AB36" s="51"/>
      <c r="AC36" s="123" t="s">
        <v>101</v>
      </c>
      <c r="AD36" s="57">
        <f t="shared" si="21"/>
        <v>77</v>
      </c>
      <c r="AE36" s="57">
        <f t="shared" si="204"/>
        <v>0</v>
      </c>
      <c r="AF36" s="57">
        <f t="shared" si="204"/>
        <v>0</v>
      </c>
      <c r="AG36" s="57">
        <f t="shared" si="204"/>
        <v>0</v>
      </c>
      <c r="AH36" s="57">
        <f t="shared" si="204"/>
        <v>10</v>
      </c>
      <c r="AI36" s="57">
        <f t="shared" si="204"/>
        <v>0</v>
      </c>
      <c r="AJ36" s="57">
        <f t="shared" si="204"/>
        <v>0</v>
      </c>
      <c r="AK36" s="57">
        <f t="shared" si="204"/>
        <v>0</v>
      </c>
      <c r="AL36" s="57">
        <f t="shared" si="22"/>
        <v>0</v>
      </c>
      <c r="AM36" s="57">
        <f t="shared" si="23"/>
        <v>0</v>
      </c>
      <c r="AN36" s="124">
        <f t="shared" si="24"/>
        <v>87</v>
      </c>
      <c r="AO36" s="236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</row>
    <row r="37" spans="2:101" ht="13.5" hidden="1" outlineLevel="1">
      <c r="B37" s="15" t="s">
        <v>102</v>
      </c>
      <c r="C37" s="240">
        <v>79</v>
      </c>
      <c r="D37" s="240">
        <v>4</v>
      </c>
      <c r="E37" s="240">
        <v>1</v>
      </c>
      <c r="F37" s="240">
        <v>4</v>
      </c>
      <c r="G37" s="241"/>
      <c r="H37" s="241"/>
      <c r="I37" s="241"/>
      <c r="J37" s="241">
        <v>2</v>
      </c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2">
        <f t="shared" si="20"/>
        <v>90</v>
      </c>
      <c r="AA37" s="243">
        <f t="shared" si="72"/>
        <v>316</v>
      </c>
      <c r="AB37" s="51"/>
      <c r="AC37" s="123" t="s">
        <v>102</v>
      </c>
      <c r="AD37" s="57">
        <f t="shared" si="21"/>
        <v>88</v>
      </c>
      <c r="AE37" s="57">
        <f t="shared" si="204"/>
        <v>0</v>
      </c>
      <c r="AF37" s="57">
        <f t="shared" si="204"/>
        <v>0</v>
      </c>
      <c r="AG37" s="57">
        <f t="shared" si="204"/>
        <v>0</v>
      </c>
      <c r="AH37" s="57">
        <f t="shared" si="204"/>
        <v>2</v>
      </c>
      <c r="AI37" s="57">
        <f t="shared" si="204"/>
        <v>0</v>
      </c>
      <c r="AJ37" s="57">
        <f t="shared" si="204"/>
        <v>0</v>
      </c>
      <c r="AK37" s="57">
        <f t="shared" si="204"/>
        <v>0</v>
      </c>
      <c r="AL37" s="57">
        <f t="shared" si="22"/>
        <v>0</v>
      </c>
      <c r="AM37" s="57">
        <f t="shared" si="23"/>
        <v>0</v>
      </c>
      <c r="AN37" s="124">
        <f t="shared" si="24"/>
        <v>90</v>
      </c>
      <c r="AO37" s="236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</row>
    <row r="38" spans="2:101" ht="13.5" hidden="1" outlineLevel="1">
      <c r="B38" s="15" t="s">
        <v>103</v>
      </c>
      <c r="C38" s="240">
        <v>115</v>
      </c>
      <c r="D38" s="240">
        <v>6</v>
      </c>
      <c r="E38" s="240"/>
      <c r="F38" s="240">
        <v>10</v>
      </c>
      <c r="G38" s="241">
        <v>5</v>
      </c>
      <c r="H38" s="241"/>
      <c r="I38" s="241"/>
      <c r="J38" s="241">
        <v>4</v>
      </c>
      <c r="K38" s="241"/>
      <c r="L38" s="241"/>
      <c r="M38" s="241"/>
      <c r="N38" s="241"/>
      <c r="O38" s="241"/>
      <c r="P38" s="241"/>
      <c r="Q38" s="241"/>
      <c r="R38" s="241"/>
      <c r="S38" s="241">
        <v>1</v>
      </c>
      <c r="T38" s="241"/>
      <c r="U38" s="241"/>
      <c r="V38" s="241"/>
      <c r="W38" s="241"/>
      <c r="X38" s="241"/>
      <c r="Y38" s="241"/>
      <c r="Z38" s="242">
        <f t="shared" si="20"/>
        <v>141</v>
      </c>
      <c r="AA38" s="243">
        <f t="shared" si="72"/>
        <v>386</v>
      </c>
      <c r="AB38" s="51"/>
      <c r="AC38" s="123" t="s">
        <v>103</v>
      </c>
      <c r="AD38" s="57">
        <f t="shared" si="21"/>
        <v>131</v>
      </c>
      <c r="AE38" s="57">
        <f t="shared" si="204"/>
        <v>5</v>
      </c>
      <c r="AF38" s="57">
        <f t="shared" si="204"/>
        <v>0</v>
      </c>
      <c r="AG38" s="57">
        <f t="shared" si="204"/>
        <v>0</v>
      </c>
      <c r="AH38" s="57">
        <f t="shared" si="204"/>
        <v>4</v>
      </c>
      <c r="AI38" s="57">
        <f t="shared" si="204"/>
        <v>0</v>
      </c>
      <c r="AJ38" s="57">
        <f t="shared" si="204"/>
        <v>0</v>
      </c>
      <c r="AK38" s="57">
        <f t="shared" si="204"/>
        <v>0</v>
      </c>
      <c r="AL38" s="57">
        <f t="shared" si="22"/>
        <v>1</v>
      </c>
      <c r="AM38" s="57">
        <f t="shared" si="23"/>
        <v>0</v>
      </c>
      <c r="AN38" s="124">
        <f t="shared" si="24"/>
        <v>141</v>
      </c>
      <c r="AO38" s="236"/>
      <c r="AP38" s="138"/>
      <c r="AQ38" s="134" t="str">
        <f>BS38</f>
        <v>HORA PICO DIA</v>
      </c>
      <c r="AR38" s="135"/>
      <c r="AS38" s="135"/>
      <c r="AT38" s="134" t="str">
        <f t="shared" ref="AT38:AV40" si="277">BV38</f>
        <v>17:00-18:00</v>
      </c>
      <c r="AU38" s="135"/>
      <c r="AV38" s="136" t="str">
        <f t="shared" si="277"/>
        <v>Hora Pico Dia igual a Hora Pico Tarde</v>
      </c>
      <c r="AW38" s="137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138"/>
      <c r="BS38" s="134" t="str">
        <f>V2</f>
        <v>HORA PICO DIA</v>
      </c>
      <c r="BT38" s="135"/>
      <c r="BU38" s="135"/>
      <c r="BV38" s="134" t="str">
        <f>Y2</f>
        <v>17:00-18:00</v>
      </c>
      <c r="BW38" s="135"/>
      <c r="BX38" s="136" t="str">
        <f>IF(BV38=BV39,"Hora Pico dia igual a Hora Pico Manhã",IF(BV38=BV40,"Hora Pico Dia igual a Hora Pico Tarde",""))</f>
        <v>Hora Pico Dia igual a Hora Pico Tarde</v>
      </c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</row>
    <row r="39" spans="2:101" ht="13.5" hidden="1" outlineLevel="1">
      <c r="B39" s="15" t="s">
        <v>104</v>
      </c>
      <c r="C39" s="240">
        <v>117</v>
      </c>
      <c r="D39" s="240">
        <v>7</v>
      </c>
      <c r="E39" s="240"/>
      <c r="F39" s="240">
        <v>3</v>
      </c>
      <c r="G39" s="241"/>
      <c r="H39" s="241">
        <v>2</v>
      </c>
      <c r="I39" s="241">
        <v>1</v>
      </c>
      <c r="J39" s="241">
        <v>9</v>
      </c>
      <c r="K39" s="241">
        <v>1</v>
      </c>
      <c r="L39" s="241"/>
      <c r="M39" s="241"/>
      <c r="N39" s="241"/>
      <c r="O39" s="241"/>
      <c r="P39" s="241">
        <v>1</v>
      </c>
      <c r="Q39" s="241"/>
      <c r="R39" s="241"/>
      <c r="S39" s="241"/>
      <c r="T39" s="241"/>
      <c r="U39" s="241"/>
      <c r="V39" s="241"/>
      <c r="W39" s="241"/>
      <c r="X39" s="241"/>
      <c r="Y39" s="241"/>
      <c r="Z39" s="242">
        <f t="shared" si="20"/>
        <v>141</v>
      </c>
      <c r="AA39" s="243">
        <f t="shared" si="72"/>
        <v>459</v>
      </c>
      <c r="AB39" s="51"/>
      <c r="AC39" s="125" t="s">
        <v>104</v>
      </c>
      <c r="AD39" s="60">
        <f t="shared" si="21"/>
        <v>127</v>
      </c>
      <c r="AE39" s="60">
        <f t="shared" si="204"/>
        <v>0</v>
      </c>
      <c r="AF39" s="60">
        <f t="shared" si="204"/>
        <v>2</v>
      </c>
      <c r="AG39" s="60">
        <f t="shared" si="204"/>
        <v>1</v>
      </c>
      <c r="AH39" s="60">
        <f t="shared" si="204"/>
        <v>9</v>
      </c>
      <c r="AI39" s="60">
        <f t="shared" si="204"/>
        <v>1</v>
      </c>
      <c r="AJ39" s="60">
        <f t="shared" si="204"/>
        <v>0</v>
      </c>
      <c r="AK39" s="60">
        <f t="shared" si="204"/>
        <v>0</v>
      </c>
      <c r="AL39" s="60">
        <f t="shared" si="22"/>
        <v>1</v>
      </c>
      <c r="AM39" s="60">
        <f t="shared" si="23"/>
        <v>0</v>
      </c>
      <c r="AN39" s="126">
        <f t="shared" si="24"/>
        <v>141</v>
      </c>
      <c r="AO39" s="236"/>
      <c r="AP39" s="155"/>
      <c r="AQ39" s="134" t="str">
        <f t="shared" ref="AQ39:AQ40" si="278">BS39</f>
        <v>HORA PICO MANHÃ</v>
      </c>
      <c r="AR39" s="135"/>
      <c r="AS39" s="135"/>
      <c r="AT39" s="134" t="str">
        <f t="shared" si="277"/>
        <v>09:00-10:00</v>
      </c>
      <c r="AU39" s="135"/>
      <c r="AV39" s="136"/>
      <c r="AW39" s="137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155"/>
      <c r="BS39" s="134" t="str">
        <f>V3</f>
        <v>HORA PICO MANHÃ</v>
      </c>
      <c r="BT39" s="135"/>
      <c r="BU39" s="135"/>
      <c r="BV39" s="134" t="str">
        <f>Y3</f>
        <v>09:00-10:00</v>
      </c>
      <c r="BW39" s="135"/>
      <c r="BX39" s="136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</row>
    <row r="40" spans="2:101" ht="13.5" hidden="1" outlineLevel="1">
      <c r="B40" s="15" t="s">
        <v>105</v>
      </c>
      <c r="C40" s="240">
        <v>75</v>
      </c>
      <c r="D40" s="240">
        <v>7</v>
      </c>
      <c r="E40" s="240">
        <v>1</v>
      </c>
      <c r="F40" s="240">
        <v>4</v>
      </c>
      <c r="G40" s="241">
        <v>2</v>
      </c>
      <c r="H40" s="241"/>
      <c r="I40" s="241">
        <v>2</v>
      </c>
      <c r="J40" s="241">
        <v>3</v>
      </c>
      <c r="K40" s="241"/>
      <c r="L40" s="241">
        <v>1</v>
      </c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2">
        <f t="shared" si="20"/>
        <v>95</v>
      </c>
      <c r="AA40" s="243">
        <f t="shared" si="72"/>
        <v>467</v>
      </c>
      <c r="AB40" s="51"/>
      <c r="AC40" s="125" t="s">
        <v>105</v>
      </c>
      <c r="AD40" s="60">
        <f t="shared" si="21"/>
        <v>87</v>
      </c>
      <c r="AE40" s="60">
        <f t="shared" si="204"/>
        <v>2</v>
      </c>
      <c r="AF40" s="60">
        <f t="shared" si="204"/>
        <v>0</v>
      </c>
      <c r="AG40" s="60">
        <f t="shared" si="204"/>
        <v>2</v>
      </c>
      <c r="AH40" s="60">
        <f t="shared" si="204"/>
        <v>3</v>
      </c>
      <c r="AI40" s="60">
        <f t="shared" si="204"/>
        <v>0</v>
      </c>
      <c r="AJ40" s="60">
        <f t="shared" si="204"/>
        <v>1</v>
      </c>
      <c r="AK40" s="60">
        <f t="shared" si="204"/>
        <v>0</v>
      </c>
      <c r="AL40" s="60">
        <f t="shared" si="22"/>
        <v>0</v>
      </c>
      <c r="AM40" s="60">
        <f t="shared" si="23"/>
        <v>0</v>
      </c>
      <c r="AN40" s="126">
        <f t="shared" si="24"/>
        <v>95</v>
      </c>
      <c r="AO40" s="236"/>
      <c r="AP40" s="139"/>
      <c r="AQ40" s="134" t="str">
        <f t="shared" si="278"/>
        <v>HORA PICO TARDE</v>
      </c>
      <c r="AR40" s="116"/>
      <c r="AS40" s="116"/>
      <c r="AT40" s="134" t="str">
        <f t="shared" si="277"/>
        <v>17:00-18:00</v>
      </c>
      <c r="AU40" s="116"/>
      <c r="AV40" s="136"/>
      <c r="AW40" s="137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139"/>
      <c r="BS40" s="134" t="str">
        <f>V4</f>
        <v>HORA PICO TARDE</v>
      </c>
      <c r="BT40" s="116"/>
      <c r="BU40" s="116"/>
      <c r="BV40" s="134" t="str">
        <f>Y4</f>
        <v>17:00-18:00</v>
      </c>
      <c r="BW40" s="116"/>
      <c r="BX40" s="136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</row>
    <row r="41" spans="2:101" ht="13.5" hidden="1" outlineLevel="1">
      <c r="B41" s="15" t="s">
        <v>106</v>
      </c>
      <c r="C41" s="240">
        <v>161</v>
      </c>
      <c r="D41" s="240">
        <v>9</v>
      </c>
      <c r="E41" s="240"/>
      <c r="F41" s="240">
        <v>5</v>
      </c>
      <c r="G41" s="241">
        <v>1</v>
      </c>
      <c r="H41" s="241"/>
      <c r="I41" s="241"/>
      <c r="J41" s="241">
        <v>5</v>
      </c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2">
        <f t="shared" si="20"/>
        <v>181</v>
      </c>
      <c r="AA41" s="243">
        <f t="shared" si="72"/>
        <v>558</v>
      </c>
      <c r="AB41" s="51"/>
      <c r="AC41" s="125" t="s">
        <v>106</v>
      </c>
      <c r="AD41" s="60">
        <f t="shared" si="21"/>
        <v>175</v>
      </c>
      <c r="AE41" s="60">
        <f t="shared" si="204"/>
        <v>1</v>
      </c>
      <c r="AF41" s="60">
        <f t="shared" si="204"/>
        <v>0</v>
      </c>
      <c r="AG41" s="60">
        <f t="shared" si="204"/>
        <v>0</v>
      </c>
      <c r="AH41" s="60">
        <f t="shared" si="204"/>
        <v>5</v>
      </c>
      <c r="AI41" s="60">
        <f t="shared" si="204"/>
        <v>0</v>
      </c>
      <c r="AJ41" s="60">
        <f t="shared" si="204"/>
        <v>0</v>
      </c>
      <c r="AK41" s="60">
        <f t="shared" si="204"/>
        <v>0</v>
      </c>
      <c r="AL41" s="60">
        <f t="shared" si="22"/>
        <v>0</v>
      </c>
      <c r="AM41" s="60">
        <f t="shared" si="23"/>
        <v>0</v>
      </c>
      <c r="AN41" s="126">
        <f t="shared" si="24"/>
        <v>181</v>
      </c>
      <c r="AO41" s="236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</row>
    <row r="42" spans="2:101" ht="13.5" hidden="1" outlineLevel="1">
      <c r="B42" s="15" t="s">
        <v>107</v>
      </c>
      <c r="C42" s="240">
        <v>123</v>
      </c>
      <c r="D42" s="240">
        <v>5</v>
      </c>
      <c r="E42" s="240"/>
      <c r="F42" s="240">
        <v>5</v>
      </c>
      <c r="G42" s="241">
        <v>1</v>
      </c>
      <c r="H42" s="241"/>
      <c r="I42" s="241">
        <v>1</v>
      </c>
      <c r="J42" s="241"/>
      <c r="K42" s="241">
        <v>2</v>
      </c>
      <c r="L42" s="241"/>
      <c r="M42" s="241">
        <v>1</v>
      </c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2">
        <f t="shared" si="20"/>
        <v>138</v>
      </c>
      <c r="AA42" s="243">
        <f t="shared" si="72"/>
        <v>555</v>
      </c>
      <c r="AB42" s="51"/>
      <c r="AC42" s="125" t="s">
        <v>107</v>
      </c>
      <c r="AD42" s="60">
        <f t="shared" si="21"/>
        <v>133</v>
      </c>
      <c r="AE42" s="60">
        <f t="shared" si="204"/>
        <v>1</v>
      </c>
      <c r="AF42" s="60">
        <f t="shared" si="204"/>
        <v>0</v>
      </c>
      <c r="AG42" s="60">
        <f t="shared" si="204"/>
        <v>1</v>
      </c>
      <c r="AH42" s="60">
        <f t="shared" si="204"/>
        <v>0</v>
      </c>
      <c r="AI42" s="60">
        <f t="shared" si="204"/>
        <v>2</v>
      </c>
      <c r="AJ42" s="60">
        <f t="shared" si="204"/>
        <v>0</v>
      </c>
      <c r="AK42" s="60">
        <f t="shared" si="204"/>
        <v>1</v>
      </c>
      <c r="AL42" s="60">
        <f t="shared" si="22"/>
        <v>0</v>
      </c>
      <c r="AM42" s="60">
        <f t="shared" si="23"/>
        <v>0</v>
      </c>
      <c r="AN42" s="126">
        <f t="shared" si="24"/>
        <v>138</v>
      </c>
      <c r="AO42" s="236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</row>
    <row r="43" spans="2:101" ht="13.5" hidden="1" outlineLevel="1">
      <c r="B43" s="15" t="s">
        <v>108</v>
      </c>
      <c r="C43" s="240">
        <v>122</v>
      </c>
      <c r="D43" s="240">
        <v>11</v>
      </c>
      <c r="E43" s="240"/>
      <c r="F43" s="240">
        <v>13</v>
      </c>
      <c r="G43" s="241">
        <v>1</v>
      </c>
      <c r="H43" s="241"/>
      <c r="I43" s="241"/>
      <c r="J43" s="241">
        <v>12</v>
      </c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2">
        <f t="shared" si="20"/>
        <v>159</v>
      </c>
      <c r="AA43" s="243">
        <f t="shared" si="72"/>
        <v>573</v>
      </c>
      <c r="AB43" s="51"/>
      <c r="AC43" s="123" t="s">
        <v>108</v>
      </c>
      <c r="AD43" s="57">
        <f t="shared" si="21"/>
        <v>146</v>
      </c>
      <c r="AE43" s="57">
        <f t="shared" si="204"/>
        <v>1</v>
      </c>
      <c r="AF43" s="57">
        <f t="shared" si="204"/>
        <v>0</v>
      </c>
      <c r="AG43" s="57">
        <f t="shared" si="204"/>
        <v>0</v>
      </c>
      <c r="AH43" s="57">
        <f t="shared" si="204"/>
        <v>12</v>
      </c>
      <c r="AI43" s="57">
        <f t="shared" si="204"/>
        <v>0</v>
      </c>
      <c r="AJ43" s="57">
        <f t="shared" si="204"/>
        <v>0</v>
      </c>
      <c r="AK43" s="57">
        <f t="shared" si="204"/>
        <v>0</v>
      </c>
      <c r="AL43" s="57">
        <f t="shared" si="22"/>
        <v>0</v>
      </c>
      <c r="AM43" s="57">
        <f t="shared" si="23"/>
        <v>0</v>
      </c>
      <c r="AN43" s="124">
        <f t="shared" si="24"/>
        <v>159</v>
      </c>
      <c r="AO43" s="236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</row>
    <row r="44" spans="2:101" ht="13.5" hidden="1" outlineLevel="1">
      <c r="B44" s="15" t="s">
        <v>109</v>
      </c>
      <c r="C44" s="240">
        <v>133</v>
      </c>
      <c r="D44" s="240">
        <v>8</v>
      </c>
      <c r="E44" s="240"/>
      <c r="F44" s="240">
        <v>5</v>
      </c>
      <c r="G44" s="241">
        <v>1</v>
      </c>
      <c r="H44" s="241"/>
      <c r="I44" s="241"/>
      <c r="J44" s="241">
        <v>14</v>
      </c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2">
        <f t="shared" si="20"/>
        <v>161</v>
      </c>
      <c r="AA44" s="243">
        <f t="shared" si="72"/>
        <v>639</v>
      </c>
      <c r="AB44" s="51"/>
      <c r="AC44" s="123" t="s">
        <v>109</v>
      </c>
      <c r="AD44" s="57">
        <f t="shared" si="21"/>
        <v>146</v>
      </c>
      <c r="AE44" s="57">
        <f t="shared" si="204"/>
        <v>1</v>
      </c>
      <c r="AF44" s="57">
        <f t="shared" si="204"/>
        <v>0</v>
      </c>
      <c r="AG44" s="57">
        <f t="shared" si="204"/>
        <v>0</v>
      </c>
      <c r="AH44" s="57">
        <f t="shared" si="204"/>
        <v>14</v>
      </c>
      <c r="AI44" s="57">
        <f t="shared" si="204"/>
        <v>0</v>
      </c>
      <c r="AJ44" s="57">
        <f t="shared" si="204"/>
        <v>0</v>
      </c>
      <c r="AK44" s="57">
        <f t="shared" si="204"/>
        <v>0</v>
      </c>
      <c r="AL44" s="57">
        <f t="shared" si="22"/>
        <v>0</v>
      </c>
      <c r="AM44" s="57">
        <f t="shared" si="23"/>
        <v>0</v>
      </c>
      <c r="AN44" s="124">
        <f t="shared" si="24"/>
        <v>161</v>
      </c>
      <c r="AO44" s="236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</row>
    <row r="45" spans="2:101" ht="13.5" hidden="1" outlineLevel="1">
      <c r="B45" s="15" t="s">
        <v>110</v>
      </c>
      <c r="C45" s="240">
        <v>86</v>
      </c>
      <c r="D45" s="240">
        <v>11</v>
      </c>
      <c r="E45" s="240"/>
      <c r="F45" s="240">
        <v>6</v>
      </c>
      <c r="G45" s="241">
        <v>5</v>
      </c>
      <c r="H45" s="241"/>
      <c r="I45" s="241"/>
      <c r="J45" s="241">
        <v>5</v>
      </c>
      <c r="K45" s="241">
        <v>2</v>
      </c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2">
        <f t="shared" si="20"/>
        <v>115</v>
      </c>
      <c r="AA45" s="243">
        <f t="shared" si="72"/>
        <v>573</v>
      </c>
      <c r="AB45" s="51"/>
      <c r="AC45" s="123" t="s">
        <v>110</v>
      </c>
      <c r="AD45" s="57">
        <f t="shared" si="21"/>
        <v>103</v>
      </c>
      <c r="AE45" s="57">
        <f t="shared" si="204"/>
        <v>5</v>
      </c>
      <c r="AF45" s="57">
        <f t="shared" si="204"/>
        <v>0</v>
      </c>
      <c r="AG45" s="57">
        <f t="shared" si="204"/>
        <v>0</v>
      </c>
      <c r="AH45" s="57">
        <f t="shared" si="204"/>
        <v>5</v>
      </c>
      <c r="AI45" s="57">
        <f t="shared" si="204"/>
        <v>2</v>
      </c>
      <c r="AJ45" s="57">
        <f t="shared" si="204"/>
        <v>0</v>
      </c>
      <c r="AK45" s="57">
        <f t="shared" si="204"/>
        <v>0</v>
      </c>
      <c r="AL45" s="57">
        <f t="shared" si="22"/>
        <v>0</v>
      </c>
      <c r="AM45" s="57">
        <f t="shared" si="23"/>
        <v>0</v>
      </c>
      <c r="AN45" s="124">
        <f t="shared" si="24"/>
        <v>115</v>
      </c>
      <c r="AO45" s="236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</row>
    <row r="46" spans="2:101" ht="13.5" hidden="1" outlineLevel="1">
      <c r="B46" s="15" t="s">
        <v>111</v>
      </c>
      <c r="C46" s="240">
        <v>101</v>
      </c>
      <c r="D46" s="240">
        <v>10</v>
      </c>
      <c r="E46" s="240"/>
      <c r="F46" s="240">
        <v>4</v>
      </c>
      <c r="G46" s="241">
        <v>1</v>
      </c>
      <c r="H46" s="241"/>
      <c r="I46" s="241"/>
      <c r="J46" s="241">
        <v>12</v>
      </c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2">
        <f t="shared" si="20"/>
        <v>128</v>
      </c>
      <c r="AA46" s="243">
        <f t="shared" si="72"/>
        <v>563</v>
      </c>
      <c r="AB46" s="51"/>
      <c r="AC46" s="123" t="s">
        <v>111</v>
      </c>
      <c r="AD46" s="57">
        <f t="shared" si="21"/>
        <v>115</v>
      </c>
      <c r="AE46" s="57">
        <f t="shared" si="204"/>
        <v>1</v>
      </c>
      <c r="AF46" s="57">
        <f t="shared" si="204"/>
        <v>0</v>
      </c>
      <c r="AG46" s="57">
        <f t="shared" si="204"/>
        <v>0</v>
      </c>
      <c r="AH46" s="57">
        <f t="shared" si="204"/>
        <v>12</v>
      </c>
      <c r="AI46" s="57">
        <f t="shared" si="204"/>
        <v>0</v>
      </c>
      <c r="AJ46" s="57">
        <f t="shared" si="204"/>
        <v>0</v>
      </c>
      <c r="AK46" s="57">
        <f t="shared" si="204"/>
        <v>0</v>
      </c>
      <c r="AL46" s="57">
        <f t="shared" si="22"/>
        <v>0</v>
      </c>
      <c r="AM46" s="57">
        <f t="shared" si="23"/>
        <v>0</v>
      </c>
      <c r="AN46" s="124">
        <f t="shared" si="24"/>
        <v>128</v>
      </c>
      <c r="AO46" s="236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</row>
    <row r="47" spans="2:101" ht="13.5" hidden="1" outlineLevel="1">
      <c r="B47" s="15" t="s">
        <v>112</v>
      </c>
      <c r="C47" s="240">
        <v>73</v>
      </c>
      <c r="D47" s="240">
        <v>6</v>
      </c>
      <c r="E47" s="240"/>
      <c r="F47" s="240">
        <v>4</v>
      </c>
      <c r="G47" s="241">
        <v>4</v>
      </c>
      <c r="H47" s="241"/>
      <c r="I47" s="241"/>
      <c r="J47" s="241">
        <v>5</v>
      </c>
      <c r="K47" s="241">
        <v>1</v>
      </c>
      <c r="L47" s="241"/>
      <c r="M47" s="241"/>
      <c r="N47" s="241"/>
      <c r="O47" s="241"/>
      <c r="P47" s="241"/>
      <c r="Q47" s="241"/>
      <c r="R47" s="241"/>
      <c r="S47" s="241">
        <v>1</v>
      </c>
      <c r="T47" s="241"/>
      <c r="U47" s="241"/>
      <c r="V47" s="241"/>
      <c r="W47" s="241"/>
      <c r="X47" s="241"/>
      <c r="Y47" s="241"/>
      <c r="Z47" s="242">
        <f t="shared" si="20"/>
        <v>94</v>
      </c>
      <c r="AA47" s="243">
        <f t="shared" si="72"/>
        <v>498</v>
      </c>
      <c r="AB47" s="51"/>
      <c r="AC47" s="125" t="s">
        <v>112</v>
      </c>
      <c r="AD47" s="60">
        <f t="shared" si="21"/>
        <v>83</v>
      </c>
      <c r="AE47" s="60">
        <f t="shared" si="204"/>
        <v>4</v>
      </c>
      <c r="AF47" s="60">
        <f t="shared" si="204"/>
        <v>0</v>
      </c>
      <c r="AG47" s="60">
        <f t="shared" si="204"/>
        <v>0</v>
      </c>
      <c r="AH47" s="60">
        <f t="shared" si="204"/>
        <v>5</v>
      </c>
      <c r="AI47" s="60">
        <f t="shared" si="204"/>
        <v>1</v>
      </c>
      <c r="AJ47" s="60">
        <f t="shared" si="204"/>
        <v>0</v>
      </c>
      <c r="AK47" s="60">
        <f t="shared" si="204"/>
        <v>0</v>
      </c>
      <c r="AL47" s="60">
        <f t="shared" si="22"/>
        <v>1</v>
      </c>
      <c r="AM47" s="60">
        <f t="shared" si="23"/>
        <v>0</v>
      </c>
      <c r="AN47" s="126">
        <f t="shared" si="24"/>
        <v>94</v>
      </c>
      <c r="AO47" s="236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</row>
    <row r="48" spans="2:101" ht="13.5" hidden="1" outlineLevel="1">
      <c r="B48" s="15" t="s">
        <v>113</v>
      </c>
      <c r="C48" s="240">
        <v>120</v>
      </c>
      <c r="D48" s="240">
        <v>8</v>
      </c>
      <c r="E48" s="240">
        <v>1</v>
      </c>
      <c r="F48" s="240">
        <v>3</v>
      </c>
      <c r="G48" s="241">
        <v>5</v>
      </c>
      <c r="H48" s="241"/>
      <c r="I48" s="241"/>
      <c r="J48" s="241">
        <v>7</v>
      </c>
      <c r="K48" s="241">
        <v>2</v>
      </c>
      <c r="L48" s="241"/>
      <c r="M48" s="241"/>
      <c r="N48" s="241"/>
      <c r="O48" s="241"/>
      <c r="P48" s="241"/>
      <c r="Q48" s="241"/>
      <c r="R48" s="241">
        <v>11</v>
      </c>
      <c r="S48" s="241">
        <v>1</v>
      </c>
      <c r="T48" s="241"/>
      <c r="U48" s="241"/>
      <c r="V48" s="241"/>
      <c r="W48" s="241"/>
      <c r="X48" s="241"/>
      <c r="Y48" s="241"/>
      <c r="Z48" s="242">
        <f t="shared" si="20"/>
        <v>158</v>
      </c>
      <c r="AA48" s="243">
        <f t="shared" si="72"/>
        <v>495</v>
      </c>
      <c r="AB48" s="51"/>
      <c r="AC48" s="125" t="s">
        <v>113</v>
      </c>
      <c r="AD48" s="60">
        <f t="shared" si="21"/>
        <v>132</v>
      </c>
      <c r="AE48" s="60">
        <f t="shared" si="204"/>
        <v>5</v>
      </c>
      <c r="AF48" s="60">
        <f t="shared" si="204"/>
        <v>0</v>
      </c>
      <c r="AG48" s="60">
        <f t="shared" si="204"/>
        <v>0</v>
      </c>
      <c r="AH48" s="60">
        <f t="shared" si="204"/>
        <v>7</v>
      </c>
      <c r="AI48" s="60">
        <f t="shared" si="204"/>
        <v>2</v>
      </c>
      <c r="AJ48" s="60">
        <f t="shared" si="204"/>
        <v>0</v>
      </c>
      <c r="AK48" s="60">
        <f t="shared" si="204"/>
        <v>0</v>
      </c>
      <c r="AL48" s="60">
        <f t="shared" si="22"/>
        <v>12</v>
      </c>
      <c r="AM48" s="60">
        <f t="shared" si="23"/>
        <v>0</v>
      </c>
      <c r="AN48" s="126">
        <f t="shared" si="24"/>
        <v>158</v>
      </c>
      <c r="AO48" s="236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</row>
    <row r="49" spans="2:89" ht="13.5" hidden="1" outlineLevel="1">
      <c r="B49" s="15" t="s">
        <v>114</v>
      </c>
      <c r="C49" s="240">
        <v>112</v>
      </c>
      <c r="D49" s="240">
        <v>8</v>
      </c>
      <c r="E49" s="240">
        <v>4</v>
      </c>
      <c r="F49" s="240">
        <v>16</v>
      </c>
      <c r="G49" s="241">
        <v>2</v>
      </c>
      <c r="H49" s="241"/>
      <c r="I49" s="241"/>
      <c r="J49" s="241">
        <v>7</v>
      </c>
      <c r="K49" s="241">
        <v>1</v>
      </c>
      <c r="L49" s="241"/>
      <c r="M49" s="241"/>
      <c r="N49" s="241"/>
      <c r="O49" s="241"/>
      <c r="P49" s="241"/>
      <c r="Q49" s="241"/>
      <c r="R49" s="241"/>
      <c r="S49" s="241">
        <v>7</v>
      </c>
      <c r="T49" s="241"/>
      <c r="U49" s="241"/>
      <c r="V49" s="241"/>
      <c r="W49" s="241"/>
      <c r="X49" s="241"/>
      <c r="Y49" s="241"/>
      <c r="Z49" s="242">
        <f t="shared" si="20"/>
        <v>157</v>
      </c>
      <c r="AA49" s="243">
        <f t="shared" si="72"/>
        <v>537</v>
      </c>
      <c r="AB49" s="51"/>
      <c r="AC49" s="125" t="s">
        <v>114</v>
      </c>
      <c r="AD49" s="60">
        <f t="shared" si="21"/>
        <v>140</v>
      </c>
      <c r="AE49" s="60">
        <f t="shared" si="204"/>
        <v>2</v>
      </c>
      <c r="AF49" s="60">
        <f t="shared" si="204"/>
        <v>0</v>
      </c>
      <c r="AG49" s="60">
        <f t="shared" si="204"/>
        <v>0</v>
      </c>
      <c r="AH49" s="60">
        <f t="shared" si="204"/>
        <v>7</v>
      </c>
      <c r="AI49" s="60">
        <f t="shared" si="204"/>
        <v>1</v>
      </c>
      <c r="AJ49" s="60">
        <f t="shared" si="204"/>
        <v>0</v>
      </c>
      <c r="AK49" s="60">
        <f t="shared" si="204"/>
        <v>0</v>
      </c>
      <c r="AL49" s="60">
        <f t="shared" si="22"/>
        <v>7</v>
      </c>
      <c r="AM49" s="60">
        <f t="shared" si="23"/>
        <v>0</v>
      </c>
      <c r="AN49" s="126">
        <f t="shared" si="24"/>
        <v>157</v>
      </c>
      <c r="AO49" s="236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</row>
    <row r="50" spans="2:89" ht="13.5" hidden="1" outlineLevel="1">
      <c r="B50" s="15" t="s">
        <v>115</v>
      </c>
      <c r="C50" s="240">
        <v>144</v>
      </c>
      <c r="D50" s="240">
        <v>10</v>
      </c>
      <c r="E50" s="240">
        <v>1</v>
      </c>
      <c r="F50" s="240">
        <v>10</v>
      </c>
      <c r="G50" s="241">
        <v>5</v>
      </c>
      <c r="H50" s="241"/>
      <c r="I50" s="241"/>
      <c r="J50" s="241">
        <v>4</v>
      </c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2">
        <f t="shared" si="20"/>
        <v>174</v>
      </c>
      <c r="AA50" s="243">
        <f t="shared" si="72"/>
        <v>583</v>
      </c>
      <c r="AB50" s="51"/>
      <c r="AC50" s="125" t="s">
        <v>115</v>
      </c>
      <c r="AD50" s="60">
        <f t="shared" si="21"/>
        <v>165</v>
      </c>
      <c r="AE50" s="60">
        <f t="shared" si="204"/>
        <v>5</v>
      </c>
      <c r="AF50" s="60">
        <f t="shared" si="204"/>
        <v>0</v>
      </c>
      <c r="AG50" s="60">
        <f t="shared" si="204"/>
        <v>0</v>
      </c>
      <c r="AH50" s="60">
        <f t="shared" si="204"/>
        <v>4</v>
      </c>
      <c r="AI50" s="60">
        <f t="shared" si="204"/>
        <v>0</v>
      </c>
      <c r="AJ50" s="60">
        <f t="shared" si="204"/>
        <v>0</v>
      </c>
      <c r="AK50" s="60">
        <f t="shared" si="204"/>
        <v>0</v>
      </c>
      <c r="AL50" s="60">
        <f t="shared" si="22"/>
        <v>0</v>
      </c>
      <c r="AM50" s="60">
        <f t="shared" si="23"/>
        <v>0</v>
      </c>
      <c r="AN50" s="126">
        <f t="shared" si="24"/>
        <v>174</v>
      </c>
      <c r="AO50" s="236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</row>
    <row r="51" spans="2:89" ht="13.5" hidden="1" outlineLevel="1">
      <c r="B51" s="15" t="s">
        <v>116</v>
      </c>
      <c r="C51" s="240">
        <v>86</v>
      </c>
      <c r="D51" s="240">
        <v>12</v>
      </c>
      <c r="E51" s="240">
        <v>2</v>
      </c>
      <c r="F51" s="240">
        <v>3</v>
      </c>
      <c r="G51" s="241"/>
      <c r="H51" s="241"/>
      <c r="I51" s="241"/>
      <c r="J51" s="241">
        <v>2</v>
      </c>
      <c r="K51" s="241">
        <v>1</v>
      </c>
      <c r="L51" s="241"/>
      <c r="M51" s="241"/>
      <c r="N51" s="241"/>
      <c r="O51" s="241"/>
      <c r="P51" s="241"/>
      <c r="Q51" s="241"/>
      <c r="R51" s="241"/>
      <c r="S51" s="241">
        <v>1</v>
      </c>
      <c r="T51" s="241"/>
      <c r="U51" s="241"/>
      <c r="V51" s="241"/>
      <c r="W51" s="241"/>
      <c r="X51" s="241"/>
      <c r="Y51" s="241"/>
      <c r="Z51" s="242">
        <f t="shared" si="20"/>
        <v>107</v>
      </c>
      <c r="AA51" s="243">
        <f t="shared" si="72"/>
        <v>596</v>
      </c>
      <c r="AB51" s="51"/>
      <c r="AC51" s="123" t="s">
        <v>116</v>
      </c>
      <c r="AD51" s="57">
        <f t="shared" si="21"/>
        <v>103</v>
      </c>
      <c r="AE51" s="57">
        <f t="shared" si="204"/>
        <v>0</v>
      </c>
      <c r="AF51" s="57">
        <f t="shared" si="204"/>
        <v>0</v>
      </c>
      <c r="AG51" s="57">
        <f t="shared" si="204"/>
        <v>0</v>
      </c>
      <c r="AH51" s="57">
        <f t="shared" si="204"/>
        <v>2</v>
      </c>
      <c r="AI51" s="57">
        <f t="shared" si="204"/>
        <v>1</v>
      </c>
      <c r="AJ51" s="57">
        <f t="shared" si="204"/>
        <v>0</v>
      </c>
      <c r="AK51" s="57">
        <f t="shared" si="204"/>
        <v>0</v>
      </c>
      <c r="AL51" s="57">
        <f t="shared" si="22"/>
        <v>1</v>
      </c>
      <c r="AM51" s="57">
        <f t="shared" si="23"/>
        <v>0</v>
      </c>
      <c r="AN51" s="124">
        <f t="shared" si="24"/>
        <v>107</v>
      </c>
      <c r="AO51" s="236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</row>
    <row r="52" spans="2:89" ht="13.5" hidden="1" outlineLevel="1">
      <c r="B52" s="15" t="s">
        <v>117</v>
      </c>
      <c r="C52" s="240">
        <v>94</v>
      </c>
      <c r="D52" s="240">
        <v>8</v>
      </c>
      <c r="E52" s="240"/>
      <c r="F52" s="240">
        <v>1</v>
      </c>
      <c r="G52" s="241">
        <v>3</v>
      </c>
      <c r="H52" s="241"/>
      <c r="I52" s="241"/>
      <c r="J52" s="241">
        <v>10</v>
      </c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>
        <v>1</v>
      </c>
      <c r="Y52" s="241"/>
      <c r="Z52" s="242">
        <f t="shared" si="20"/>
        <v>117</v>
      </c>
      <c r="AA52" s="243">
        <f t="shared" si="72"/>
        <v>555</v>
      </c>
      <c r="AB52" s="51"/>
      <c r="AC52" s="123" t="s">
        <v>117</v>
      </c>
      <c r="AD52" s="57">
        <f t="shared" si="21"/>
        <v>103</v>
      </c>
      <c r="AE52" s="57">
        <f t="shared" si="204"/>
        <v>3</v>
      </c>
      <c r="AF52" s="57">
        <f t="shared" si="204"/>
        <v>0</v>
      </c>
      <c r="AG52" s="57">
        <f t="shared" si="204"/>
        <v>0</v>
      </c>
      <c r="AH52" s="57">
        <f t="shared" si="204"/>
        <v>10</v>
      </c>
      <c r="AI52" s="57">
        <f t="shared" si="204"/>
        <v>0</v>
      </c>
      <c r="AJ52" s="57">
        <f t="shared" si="204"/>
        <v>0</v>
      </c>
      <c r="AK52" s="57">
        <f t="shared" si="204"/>
        <v>0</v>
      </c>
      <c r="AL52" s="57">
        <f t="shared" si="22"/>
        <v>0</v>
      </c>
      <c r="AM52" s="57">
        <f t="shared" si="23"/>
        <v>1</v>
      </c>
      <c r="AN52" s="124">
        <f t="shared" si="24"/>
        <v>117</v>
      </c>
      <c r="AO52" s="236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</row>
    <row r="53" spans="2:89" ht="13.5" hidden="1" outlineLevel="1">
      <c r="B53" s="15" t="s">
        <v>118</v>
      </c>
      <c r="C53" s="240">
        <v>125</v>
      </c>
      <c r="D53" s="240">
        <v>12</v>
      </c>
      <c r="E53" s="240">
        <v>1</v>
      </c>
      <c r="F53" s="240">
        <v>6</v>
      </c>
      <c r="G53" s="241">
        <v>1</v>
      </c>
      <c r="H53" s="241"/>
      <c r="I53" s="241"/>
      <c r="J53" s="241">
        <v>9</v>
      </c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2">
        <f t="shared" si="20"/>
        <v>154</v>
      </c>
      <c r="AA53" s="243">
        <f t="shared" si="72"/>
        <v>552</v>
      </c>
      <c r="AB53" s="51"/>
      <c r="AC53" s="123" t="s">
        <v>118</v>
      </c>
      <c r="AD53" s="57">
        <f t="shared" si="21"/>
        <v>144</v>
      </c>
      <c r="AE53" s="57">
        <f t="shared" si="204"/>
        <v>1</v>
      </c>
      <c r="AF53" s="57">
        <f t="shared" si="204"/>
        <v>0</v>
      </c>
      <c r="AG53" s="57">
        <f t="shared" si="204"/>
        <v>0</v>
      </c>
      <c r="AH53" s="57">
        <f t="shared" si="204"/>
        <v>9</v>
      </c>
      <c r="AI53" s="57">
        <f t="shared" si="204"/>
        <v>0</v>
      </c>
      <c r="AJ53" s="57">
        <f t="shared" si="204"/>
        <v>0</v>
      </c>
      <c r="AK53" s="57">
        <f t="shared" si="204"/>
        <v>0</v>
      </c>
      <c r="AL53" s="57">
        <f t="shared" si="22"/>
        <v>0</v>
      </c>
      <c r="AM53" s="57">
        <f t="shared" si="23"/>
        <v>0</v>
      </c>
      <c r="AN53" s="124">
        <f t="shared" si="24"/>
        <v>154</v>
      </c>
      <c r="AO53" s="236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</row>
    <row r="54" spans="2:89" ht="13.5" hidden="1" outlineLevel="1">
      <c r="B54" s="15" t="s">
        <v>119</v>
      </c>
      <c r="C54" s="240">
        <v>117</v>
      </c>
      <c r="D54" s="240">
        <v>12</v>
      </c>
      <c r="E54" s="240"/>
      <c r="F54" s="240">
        <v>11</v>
      </c>
      <c r="G54" s="241">
        <v>2</v>
      </c>
      <c r="H54" s="241"/>
      <c r="I54" s="241"/>
      <c r="J54" s="241">
        <v>6</v>
      </c>
      <c r="K54" s="241">
        <v>3</v>
      </c>
      <c r="L54" s="241">
        <v>1</v>
      </c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>
        <v>1</v>
      </c>
      <c r="Y54" s="241"/>
      <c r="Z54" s="242">
        <f t="shared" si="20"/>
        <v>153</v>
      </c>
      <c r="AA54" s="243">
        <f t="shared" si="72"/>
        <v>531</v>
      </c>
      <c r="AB54" s="51"/>
      <c r="AC54" s="123" t="s">
        <v>119</v>
      </c>
      <c r="AD54" s="57">
        <f t="shared" si="21"/>
        <v>140</v>
      </c>
      <c r="AE54" s="57">
        <f t="shared" si="204"/>
        <v>2</v>
      </c>
      <c r="AF54" s="57">
        <f t="shared" si="204"/>
        <v>0</v>
      </c>
      <c r="AG54" s="57">
        <f t="shared" si="204"/>
        <v>0</v>
      </c>
      <c r="AH54" s="57">
        <f t="shared" si="204"/>
        <v>6</v>
      </c>
      <c r="AI54" s="57">
        <f t="shared" si="204"/>
        <v>3</v>
      </c>
      <c r="AJ54" s="57">
        <f t="shared" si="204"/>
        <v>1</v>
      </c>
      <c r="AK54" s="57">
        <f t="shared" si="204"/>
        <v>0</v>
      </c>
      <c r="AL54" s="57">
        <f t="shared" si="22"/>
        <v>0</v>
      </c>
      <c r="AM54" s="57">
        <f t="shared" si="23"/>
        <v>1</v>
      </c>
      <c r="AN54" s="124">
        <f t="shared" si="24"/>
        <v>153</v>
      </c>
      <c r="AO54" s="236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</row>
    <row r="55" spans="2:89" ht="13.5" hidden="1" outlineLevel="1">
      <c r="B55" s="15" t="s">
        <v>120</v>
      </c>
      <c r="C55" s="240">
        <v>78</v>
      </c>
      <c r="D55" s="240">
        <v>6</v>
      </c>
      <c r="E55" s="240"/>
      <c r="F55" s="240"/>
      <c r="G55" s="241">
        <v>1</v>
      </c>
      <c r="H55" s="241">
        <v>1</v>
      </c>
      <c r="I55" s="241"/>
      <c r="J55" s="241">
        <v>9</v>
      </c>
      <c r="K55" s="241">
        <v>1</v>
      </c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2">
        <f t="shared" si="20"/>
        <v>96</v>
      </c>
      <c r="AA55" s="243">
        <f t="shared" si="72"/>
        <v>520</v>
      </c>
      <c r="AB55" s="51"/>
      <c r="AC55" s="125" t="s">
        <v>120</v>
      </c>
      <c r="AD55" s="60">
        <f t="shared" si="21"/>
        <v>84</v>
      </c>
      <c r="AE55" s="60">
        <f t="shared" si="204"/>
        <v>1</v>
      </c>
      <c r="AF55" s="60">
        <f t="shared" si="204"/>
        <v>1</v>
      </c>
      <c r="AG55" s="60">
        <f t="shared" si="204"/>
        <v>0</v>
      </c>
      <c r="AH55" s="60">
        <f t="shared" si="204"/>
        <v>9</v>
      </c>
      <c r="AI55" s="60">
        <f t="shared" si="204"/>
        <v>1</v>
      </c>
      <c r="AJ55" s="60">
        <f t="shared" si="204"/>
        <v>0</v>
      </c>
      <c r="AK55" s="60">
        <f t="shared" si="204"/>
        <v>0</v>
      </c>
      <c r="AL55" s="60">
        <f t="shared" si="22"/>
        <v>0</v>
      </c>
      <c r="AM55" s="60">
        <f t="shared" si="23"/>
        <v>0</v>
      </c>
      <c r="AN55" s="126">
        <f t="shared" si="24"/>
        <v>96</v>
      </c>
      <c r="AO55" s="236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</row>
    <row r="56" spans="2:89" ht="13.5" hidden="1" outlineLevel="1">
      <c r="B56" s="15" t="s">
        <v>121</v>
      </c>
      <c r="C56" s="240">
        <v>91</v>
      </c>
      <c r="D56" s="240">
        <v>8</v>
      </c>
      <c r="E56" s="240"/>
      <c r="F56" s="240">
        <v>8</v>
      </c>
      <c r="G56" s="241">
        <v>1</v>
      </c>
      <c r="H56" s="241"/>
      <c r="I56" s="241"/>
      <c r="J56" s="241">
        <v>9</v>
      </c>
      <c r="K56" s="241">
        <v>3</v>
      </c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2">
        <f t="shared" si="20"/>
        <v>120</v>
      </c>
      <c r="AA56" s="243">
        <f t="shared" si="72"/>
        <v>523</v>
      </c>
      <c r="AB56" s="51"/>
      <c r="AC56" s="125" t="s">
        <v>121</v>
      </c>
      <c r="AD56" s="60">
        <f t="shared" si="21"/>
        <v>107</v>
      </c>
      <c r="AE56" s="60">
        <f t="shared" si="204"/>
        <v>1</v>
      </c>
      <c r="AF56" s="60">
        <f t="shared" si="204"/>
        <v>0</v>
      </c>
      <c r="AG56" s="60">
        <f t="shared" si="204"/>
        <v>0</v>
      </c>
      <c r="AH56" s="60">
        <f t="shared" si="204"/>
        <v>9</v>
      </c>
      <c r="AI56" s="60">
        <f t="shared" si="204"/>
        <v>3</v>
      </c>
      <c r="AJ56" s="60">
        <f t="shared" si="204"/>
        <v>0</v>
      </c>
      <c r="AK56" s="60">
        <f t="shared" si="204"/>
        <v>0</v>
      </c>
      <c r="AL56" s="60">
        <f t="shared" si="22"/>
        <v>0</v>
      </c>
      <c r="AM56" s="60">
        <f t="shared" si="23"/>
        <v>0</v>
      </c>
      <c r="AN56" s="126">
        <f t="shared" si="24"/>
        <v>120</v>
      </c>
      <c r="AO56" s="236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</row>
    <row r="57" spans="2:89" ht="13.5" hidden="1" outlineLevel="1">
      <c r="B57" s="15" t="s">
        <v>122</v>
      </c>
      <c r="C57" s="240">
        <v>129</v>
      </c>
      <c r="D57" s="240">
        <v>9</v>
      </c>
      <c r="E57" s="240">
        <v>2</v>
      </c>
      <c r="F57" s="240">
        <v>7</v>
      </c>
      <c r="G57" s="241">
        <v>2</v>
      </c>
      <c r="H57" s="241"/>
      <c r="I57" s="241"/>
      <c r="J57" s="241">
        <v>7</v>
      </c>
      <c r="K57" s="241">
        <v>1</v>
      </c>
      <c r="L57" s="241"/>
      <c r="M57" s="241"/>
      <c r="N57" s="241"/>
      <c r="O57" s="241"/>
      <c r="P57" s="241"/>
      <c r="Q57" s="241"/>
      <c r="R57" s="241"/>
      <c r="S57" s="241"/>
      <c r="T57" s="241">
        <v>1</v>
      </c>
      <c r="U57" s="241"/>
      <c r="V57" s="241"/>
      <c r="W57" s="241"/>
      <c r="X57" s="241"/>
      <c r="Y57" s="241"/>
      <c r="Z57" s="242">
        <f t="shared" si="20"/>
        <v>158</v>
      </c>
      <c r="AA57" s="243">
        <f t="shared" si="72"/>
        <v>527</v>
      </c>
      <c r="AB57" s="51"/>
      <c r="AC57" s="125" t="s">
        <v>122</v>
      </c>
      <c r="AD57" s="60">
        <f t="shared" si="21"/>
        <v>147</v>
      </c>
      <c r="AE57" s="60">
        <f t="shared" si="204"/>
        <v>2</v>
      </c>
      <c r="AF57" s="60">
        <f t="shared" si="204"/>
        <v>0</v>
      </c>
      <c r="AG57" s="60">
        <f t="shared" si="204"/>
        <v>0</v>
      </c>
      <c r="AH57" s="60">
        <f t="shared" si="204"/>
        <v>7</v>
      </c>
      <c r="AI57" s="60">
        <f t="shared" si="204"/>
        <v>1</v>
      </c>
      <c r="AJ57" s="60">
        <f t="shared" si="204"/>
        <v>0</v>
      </c>
      <c r="AK57" s="60">
        <f t="shared" si="204"/>
        <v>0</v>
      </c>
      <c r="AL57" s="60">
        <f t="shared" si="22"/>
        <v>1</v>
      </c>
      <c r="AM57" s="60">
        <f t="shared" si="23"/>
        <v>0</v>
      </c>
      <c r="AN57" s="126">
        <f t="shared" si="24"/>
        <v>158</v>
      </c>
      <c r="AO57" s="236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</row>
    <row r="58" spans="2:89" ht="13.5" hidden="1" outlineLevel="1">
      <c r="B58" s="15" t="s">
        <v>123</v>
      </c>
      <c r="C58" s="240">
        <v>71</v>
      </c>
      <c r="D58" s="240">
        <v>9</v>
      </c>
      <c r="E58" s="240"/>
      <c r="F58" s="240">
        <v>1</v>
      </c>
      <c r="G58" s="241"/>
      <c r="H58" s="241"/>
      <c r="I58" s="241"/>
      <c r="J58" s="241">
        <v>3</v>
      </c>
      <c r="K58" s="241">
        <v>1</v>
      </c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2">
        <f t="shared" si="20"/>
        <v>85</v>
      </c>
      <c r="AA58" s="243">
        <f t="shared" si="72"/>
        <v>459</v>
      </c>
      <c r="AB58" s="51"/>
      <c r="AC58" s="125" t="s">
        <v>123</v>
      </c>
      <c r="AD58" s="60">
        <f t="shared" si="21"/>
        <v>81</v>
      </c>
      <c r="AE58" s="60">
        <f t="shared" si="204"/>
        <v>0</v>
      </c>
      <c r="AF58" s="60">
        <f t="shared" si="204"/>
        <v>0</v>
      </c>
      <c r="AG58" s="60">
        <f t="shared" si="204"/>
        <v>0</v>
      </c>
      <c r="AH58" s="60">
        <f t="shared" si="204"/>
        <v>3</v>
      </c>
      <c r="AI58" s="60">
        <f t="shared" si="204"/>
        <v>1</v>
      </c>
      <c r="AJ58" s="60">
        <f t="shared" si="204"/>
        <v>0</v>
      </c>
      <c r="AK58" s="60">
        <f t="shared" si="204"/>
        <v>0</v>
      </c>
      <c r="AL58" s="60">
        <f t="shared" si="22"/>
        <v>0</v>
      </c>
      <c r="AM58" s="60">
        <f t="shared" si="23"/>
        <v>0</v>
      </c>
      <c r="AN58" s="126">
        <f t="shared" si="24"/>
        <v>85</v>
      </c>
      <c r="AO58" s="236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</row>
    <row r="59" spans="2:89" ht="13.5" hidden="1" outlineLevel="1">
      <c r="B59" s="15" t="s">
        <v>124</v>
      </c>
      <c r="C59" s="240">
        <v>77</v>
      </c>
      <c r="D59" s="240">
        <v>13</v>
      </c>
      <c r="E59" s="240">
        <v>1</v>
      </c>
      <c r="F59" s="240">
        <v>3</v>
      </c>
      <c r="G59" s="241"/>
      <c r="H59" s="241"/>
      <c r="I59" s="241"/>
      <c r="J59" s="241">
        <v>6</v>
      </c>
      <c r="K59" s="241">
        <v>1</v>
      </c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2">
        <f t="shared" si="20"/>
        <v>101</v>
      </c>
      <c r="AA59" s="243">
        <f t="shared" si="72"/>
        <v>464</v>
      </c>
      <c r="AB59" s="51"/>
      <c r="AC59" s="123" t="s">
        <v>124</v>
      </c>
      <c r="AD59" s="57">
        <f t="shared" si="21"/>
        <v>94</v>
      </c>
      <c r="AE59" s="57">
        <f t="shared" si="204"/>
        <v>0</v>
      </c>
      <c r="AF59" s="57">
        <f t="shared" si="204"/>
        <v>0</v>
      </c>
      <c r="AG59" s="57">
        <f t="shared" si="204"/>
        <v>0</v>
      </c>
      <c r="AH59" s="57">
        <f t="shared" si="204"/>
        <v>6</v>
      </c>
      <c r="AI59" s="57">
        <f t="shared" si="204"/>
        <v>1</v>
      </c>
      <c r="AJ59" s="57">
        <f t="shared" si="204"/>
        <v>0</v>
      </c>
      <c r="AK59" s="57">
        <f t="shared" si="204"/>
        <v>0</v>
      </c>
      <c r="AL59" s="57">
        <f t="shared" si="22"/>
        <v>0</v>
      </c>
      <c r="AM59" s="57">
        <f t="shared" si="23"/>
        <v>0</v>
      </c>
      <c r="AN59" s="124">
        <f t="shared" si="24"/>
        <v>101</v>
      </c>
      <c r="AO59" s="236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</row>
    <row r="60" spans="2:89" ht="13.5" hidden="1" outlineLevel="1">
      <c r="B60" s="15" t="s">
        <v>125</v>
      </c>
      <c r="C60" s="240">
        <v>76</v>
      </c>
      <c r="D60" s="240">
        <v>4</v>
      </c>
      <c r="E60" s="240"/>
      <c r="F60" s="240">
        <v>9</v>
      </c>
      <c r="G60" s="241">
        <v>2</v>
      </c>
      <c r="H60" s="241"/>
      <c r="I60" s="241"/>
      <c r="J60" s="241">
        <v>1</v>
      </c>
      <c r="K60" s="241">
        <v>2</v>
      </c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2">
        <f t="shared" si="20"/>
        <v>94</v>
      </c>
      <c r="AA60" s="243">
        <f t="shared" si="72"/>
        <v>438</v>
      </c>
      <c r="AB60" s="51"/>
      <c r="AC60" s="123" t="s">
        <v>125</v>
      </c>
      <c r="AD60" s="57">
        <f t="shared" si="21"/>
        <v>89</v>
      </c>
      <c r="AE60" s="57">
        <f t="shared" si="204"/>
        <v>2</v>
      </c>
      <c r="AF60" s="57">
        <f t="shared" si="204"/>
        <v>0</v>
      </c>
      <c r="AG60" s="57">
        <f t="shared" si="204"/>
        <v>0</v>
      </c>
      <c r="AH60" s="57">
        <f t="shared" si="204"/>
        <v>1</v>
      </c>
      <c r="AI60" s="57">
        <f t="shared" si="204"/>
        <v>2</v>
      </c>
      <c r="AJ60" s="57">
        <f t="shared" si="204"/>
        <v>0</v>
      </c>
      <c r="AK60" s="57">
        <f t="shared" si="204"/>
        <v>0</v>
      </c>
      <c r="AL60" s="57">
        <f t="shared" si="22"/>
        <v>0</v>
      </c>
      <c r="AM60" s="57">
        <f t="shared" si="23"/>
        <v>0</v>
      </c>
      <c r="AN60" s="124">
        <f t="shared" si="24"/>
        <v>94</v>
      </c>
      <c r="AO60" s="236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</row>
    <row r="61" spans="2:89" ht="13.5" hidden="1" outlineLevel="1">
      <c r="B61" s="15" t="s">
        <v>126</v>
      </c>
      <c r="C61" s="240">
        <v>106</v>
      </c>
      <c r="D61" s="240">
        <v>16</v>
      </c>
      <c r="E61" s="240">
        <v>1</v>
      </c>
      <c r="F61" s="240">
        <v>13</v>
      </c>
      <c r="G61" s="241">
        <v>2</v>
      </c>
      <c r="H61" s="241"/>
      <c r="I61" s="241"/>
      <c r="J61" s="241">
        <v>3</v>
      </c>
      <c r="K61" s="241">
        <v>3</v>
      </c>
      <c r="L61" s="241"/>
      <c r="M61" s="241"/>
      <c r="N61" s="241"/>
      <c r="O61" s="241"/>
      <c r="P61" s="241"/>
      <c r="Q61" s="241"/>
      <c r="R61" s="241"/>
      <c r="S61" s="241">
        <v>1</v>
      </c>
      <c r="T61" s="241"/>
      <c r="U61" s="241"/>
      <c r="V61" s="241"/>
      <c r="W61" s="241"/>
      <c r="X61" s="241"/>
      <c r="Y61" s="241"/>
      <c r="Z61" s="242">
        <f t="shared" si="20"/>
        <v>145</v>
      </c>
      <c r="AA61" s="243">
        <f t="shared" si="72"/>
        <v>425</v>
      </c>
      <c r="AB61" s="51"/>
      <c r="AC61" s="123" t="s">
        <v>126</v>
      </c>
      <c r="AD61" s="57">
        <f t="shared" si="21"/>
        <v>136</v>
      </c>
      <c r="AE61" s="57">
        <f t="shared" si="204"/>
        <v>2</v>
      </c>
      <c r="AF61" s="57">
        <f t="shared" si="204"/>
        <v>0</v>
      </c>
      <c r="AG61" s="57">
        <f t="shared" si="204"/>
        <v>0</v>
      </c>
      <c r="AH61" s="57">
        <f t="shared" si="204"/>
        <v>3</v>
      </c>
      <c r="AI61" s="57">
        <f t="shared" si="204"/>
        <v>3</v>
      </c>
      <c r="AJ61" s="57">
        <f t="shared" si="204"/>
        <v>0</v>
      </c>
      <c r="AK61" s="57">
        <f t="shared" si="204"/>
        <v>0</v>
      </c>
      <c r="AL61" s="57">
        <f t="shared" si="22"/>
        <v>1</v>
      </c>
      <c r="AM61" s="57">
        <f t="shared" si="23"/>
        <v>0</v>
      </c>
      <c r="AN61" s="124">
        <f t="shared" si="24"/>
        <v>145</v>
      </c>
      <c r="AO61" s="236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</row>
    <row r="62" spans="2:89" ht="13.5" hidden="1" outlineLevel="1">
      <c r="B62" s="15" t="s">
        <v>127</v>
      </c>
      <c r="C62" s="240">
        <v>100</v>
      </c>
      <c r="D62" s="240">
        <v>10</v>
      </c>
      <c r="E62" s="240"/>
      <c r="F62" s="240">
        <v>11</v>
      </c>
      <c r="G62" s="241"/>
      <c r="H62" s="241"/>
      <c r="I62" s="241"/>
      <c r="J62" s="241">
        <v>13</v>
      </c>
      <c r="K62" s="241">
        <v>1</v>
      </c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2">
        <f t="shared" si="20"/>
        <v>135</v>
      </c>
      <c r="AA62" s="243">
        <f t="shared" si="72"/>
        <v>475</v>
      </c>
      <c r="AB62" s="51"/>
      <c r="AC62" s="123" t="s">
        <v>127</v>
      </c>
      <c r="AD62" s="57">
        <f t="shared" si="21"/>
        <v>121</v>
      </c>
      <c r="AE62" s="57">
        <f t="shared" si="204"/>
        <v>0</v>
      </c>
      <c r="AF62" s="57">
        <f t="shared" si="204"/>
        <v>0</v>
      </c>
      <c r="AG62" s="57">
        <f t="shared" si="204"/>
        <v>0</v>
      </c>
      <c r="AH62" s="57">
        <f t="shared" si="204"/>
        <v>13</v>
      </c>
      <c r="AI62" s="57">
        <f t="shared" si="204"/>
        <v>1</v>
      </c>
      <c r="AJ62" s="57">
        <f t="shared" si="204"/>
        <v>0</v>
      </c>
      <c r="AK62" s="57">
        <f t="shared" si="204"/>
        <v>0</v>
      </c>
      <c r="AL62" s="57">
        <f t="shared" si="22"/>
        <v>0</v>
      </c>
      <c r="AM62" s="57">
        <f t="shared" si="23"/>
        <v>0</v>
      </c>
      <c r="AN62" s="124">
        <f t="shared" si="24"/>
        <v>135</v>
      </c>
      <c r="AO62" s="236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</row>
    <row r="63" spans="2:89" ht="13.5" hidden="1" outlineLevel="1">
      <c r="B63" s="15" t="s">
        <v>128</v>
      </c>
      <c r="C63" s="240">
        <v>101</v>
      </c>
      <c r="D63" s="240">
        <v>9</v>
      </c>
      <c r="E63" s="240">
        <v>1</v>
      </c>
      <c r="F63" s="240">
        <v>7</v>
      </c>
      <c r="G63" s="241">
        <v>2</v>
      </c>
      <c r="H63" s="241"/>
      <c r="I63" s="241"/>
      <c r="J63" s="241">
        <v>7</v>
      </c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2">
        <f t="shared" si="20"/>
        <v>127</v>
      </c>
      <c r="AA63" s="243">
        <f t="shared" si="72"/>
        <v>501</v>
      </c>
      <c r="AB63" s="51"/>
      <c r="AC63" s="125" t="s">
        <v>128</v>
      </c>
      <c r="AD63" s="60">
        <f t="shared" si="21"/>
        <v>118</v>
      </c>
      <c r="AE63" s="60">
        <f t="shared" si="204"/>
        <v>2</v>
      </c>
      <c r="AF63" s="60">
        <f t="shared" si="204"/>
        <v>0</v>
      </c>
      <c r="AG63" s="60">
        <f t="shared" si="204"/>
        <v>0</v>
      </c>
      <c r="AH63" s="60">
        <f t="shared" si="204"/>
        <v>7</v>
      </c>
      <c r="AI63" s="60">
        <f t="shared" si="204"/>
        <v>0</v>
      </c>
      <c r="AJ63" s="60">
        <f t="shared" si="204"/>
        <v>0</v>
      </c>
      <c r="AK63" s="60">
        <f t="shared" si="204"/>
        <v>0</v>
      </c>
      <c r="AL63" s="60">
        <f t="shared" si="22"/>
        <v>0</v>
      </c>
      <c r="AM63" s="60">
        <f t="shared" si="23"/>
        <v>0</v>
      </c>
      <c r="AN63" s="126">
        <f t="shared" si="24"/>
        <v>127</v>
      </c>
      <c r="AO63" s="236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</row>
    <row r="64" spans="2:89" ht="13.5" hidden="1" outlineLevel="1">
      <c r="B64" s="15" t="s">
        <v>129</v>
      </c>
      <c r="C64" s="240">
        <v>114</v>
      </c>
      <c r="D64" s="240">
        <v>3</v>
      </c>
      <c r="E64" s="240">
        <v>1</v>
      </c>
      <c r="F64" s="240">
        <v>4</v>
      </c>
      <c r="G64" s="241"/>
      <c r="H64" s="241"/>
      <c r="I64" s="241"/>
      <c r="J64" s="241">
        <v>7</v>
      </c>
      <c r="K64" s="241">
        <v>2</v>
      </c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2">
        <f t="shared" si="20"/>
        <v>131</v>
      </c>
      <c r="AA64" s="243">
        <f t="shared" si="72"/>
        <v>538</v>
      </c>
      <c r="AB64" s="51"/>
      <c r="AC64" s="125" t="s">
        <v>129</v>
      </c>
      <c r="AD64" s="60">
        <f t="shared" si="21"/>
        <v>122</v>
      </c>
      <c r="AE64" s="60">
        <f t="shared" si="204"/>
        <v>0</v>
      </c>
      <c r="AF64" s="60">
        <f t="shared" si="204"/>
        <v>0</v>
      </c>
      <c r="AG64" s="60">
        <f t="shared" si="204"/>
        <v>0</v>
      </c>
      <c r="AH64" s="60">
        <f t="shared" ref="AH64:AH106" si="279">J64</f>
        <v>7</v>
      </c>
      <c r="AI64" s="60">
        <f t="shared" ref="AI64:AI106" si="280">K64</f>
        <v>2</v>
      </c>
      <c r="AJ64" s="60">
        <f t="shared" ref="AJ64:AJ106" si="281">L64</f>
        <v>0</v>
      </c>
      <c r="AK64" s="60">
        <f t="shared" ref="AK64:AK106" si="282">M64</f>
        <v>0</v>
      </c>
      <c r="AL64" s="60">
        <f t="shared" si="22"/>
        <v>0</v>
      </c>
      <c r="AM64" s="60">
        <f t="shared" si="23"/>
        <v>0</v>
      </c>
      <c r="AN64" s="126">
        <f t="shared" si="24"/>
        <v>131</v>
      </c>
      <c r="AO64" s="236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</row>
    <row r="65" spans="2:89" ht="13.5" hidden="1" outlineLevel="1">
      <c r="B65" s="15" t="s">
        <v>130</v>
      </c>
      <c r="C65" s="240">
        <v>85</v>
      </c>
      <c r="D65" s="240"/>
      <c r="E65" s="240">
        <v>2</v>
      </c>
      <c r="F65" s="240">
        <v>6</v>
      </c>
      <c r="G65" s="241">
        <v>1</v>
      </c>
      <c r="H65" s="241"/>
      <c r="I65" s="241"/>
      <c r="J65" s="241">
        <v>4</v>
      </c>
      <c r="K65" s="241">
        <v>2</v>
      </c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2">
        <f t="shared" si="20"/>
        <v>100</v>
      </c>
      <c r="AA65" s="243">
        <f t="shared" si="72"/>
        <v>493</v>
      </c>
      <c r="AB65" s="51"/>
      <c r="AC65" s="125" t="s">
        <v>130</v>
      </c>
      <c r="AD65" s="60">
        <f t="shared" si="21"/>
        <v>93</v>
      </c>
      <c r="AE65" s="60">
        <f t="shared" ref="AE65:AE106" si="283">G65</f>
        <v>1</v>
      </c>
      <c r="AF65" s="60">
        <f t="shared" ref="AF65:AF106" si="284">H65</f>
        <v>0</v>
      </c>
      <c r="AG65" s="60">
        <f t="shared" ref="AG65:AG106" si="285">I65</f>
        <v>0</v>
      </c>
      <c r="AH65" s="60">
        <f t="shared" si="279"/>
        <v>4</v>
      </c>
      <c r="AI65" s="60">
        <f t="shared" si="280"/>
        <v>2</v>
      </c>
      <c r="AJ65" s="60">
        <f t="shared" si="281"/>
        <v>0</v>
      </c>
      <c r="AK65" s="60">
        <f t="shared" si="282"/>
        <v>0</v>
      </c>
      <c r="AL65" s="60">
        <f t="shared" si="22"/>
        <v>0</v>
      </c>
      <c r="AM65" s="60">
        <f t="shared" si="23"/>
        <v>0</v>
      </c>
      <c r="AN65" s="126">
        <f t="shared" si="24"/>
        <v>100</v>
      </c>
      <c r="AO65" s="236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</row>
    <row r="66" spans="2:89" ht="13.5" hidden="1" outlineLevel="1">
      <c r="B66" s="15" t="s">
        <v>131</v>
      </c>
      <c r="C66" s="240">
        <v>51</v>
      </c>
      <c r="D66" s="240">
        <v>5</v>
      </c>
      <c r="E66" s="240">
        <v>3</v>
      </c>
      <c r="F66" s="240"/>
      <c r="G66" s="241">
        <v>1</v>
      </c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2">
        <f t="shared" si="20"/>
        <v>60</v>
      </c>
      <c r="AA66" s="243">
        <f t="shared" si="72"/>
        <v>418</v>
      </c>
      <c r="AB66" s="51"/>
      <c r="AC66" s="125" t="s">
        <v>131</v>
      </c>
      <c r="AD66" s="60">
        <f t="shared" si="21"/>
        <v>59</v>
      </c>
      <c r="AE66" s="60">
        <f t="shared" si="283"/>
        <v>1</v>
      </c>
      <c r="AF66" s="60">
        <f t="shared" si="284"/>
        <v>0</v>
      </c>
      <c r="AG66" s="60">
        <f t="shared" si="285"/>
        <v>0</v>
      </c>
      <c r="AH66" s="60">
        <f t="shared" si="279"/>
        <v>0</v>
      </c>
      <c r="AI66" s="60">
        <f t="shared" si="280"/>
        <v>0</v>
      </c>
      <c r="AJ66" s="60">
        <f t="shared" si="281"/>
        <v>0</v>
      </c>
      <c r="AK66" s="60">
        <f t="shared" si="282"/>
        <v>0</v>
      </c>
      <c r="AL66" s="60">
        <f t="shared" si="22"/>
        <v>0</v>
      </c>
      <c r="AM66" s="60">
        <f t="shared" si="23"/>
        <v>0</v>
      </c>
      <c r="AN66" s="126">
        <f t="shared" si="24"/>
        <v>60</v>
      </c>
      <c r="AO66" s="236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</row>
    <row r="67" spans="2:89" ht="13.5" hidden="1" outlineLevel="1">
      <c r="B67" s="15" t="s">
        <v>132</v>
      </c>
      <c r="C67" s="240">
        <v>86</v>
      </c>
      <c r="D67" s="240">
        <v>4</v>
      </c>
      <c r="E67" s="240">
        <v>7</v>
      </c>
      <c r="F67" s="240">
        <v>7</v>
      </c>
      <c r="G67" s="241">
        <v>1</v>
      </c>
      <c r="H67" s="241"/>
      <c r="I67" s="241"/>
      <c r="J67" s="241">
        <v>3</v>
      </c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2">
        <f t="shared" si="20"/>
        <v>108</v>
      </c>
      <c r="AA67" s="243">
        <f t="shared" si="72"/>
        <v>399</v>
      </c>
      <c r="AB67" s="51"/>
      <c r="AC67" s="123" t="s">
        <v>132</v>
      </c>
      <c r="AD67" s="57">
        <f t="shared" si="21"/>
        <v>104</v>
      </c>
      <c r="AE67" s="57">
        <f t="shared" si="283"/>
        <v>1</v>
      </c>
      <c r="AF67" s="57">
        <f t="shared" si="284"/>
        <v>0</v>
      </c>
      <c r="AG67" s="57">
        <f t="shared" si="285"/>
        <v>0</v>
      </c>
      <c r="AH67" s="57">
        <f t="shared" si="279"/>
        <v>3</v>
      </c>
      <c r="AI67" s="57">
        <f t="shared" si="280"/>
        <v>0</v>
      </c>
      <c r="AJ67" s="57">
        <f t="shared" si="281"/>
        <v>0</v>
      </c>
      <c r="AK67" s="57">
        <f t="shared" si="282"/>
        <v>0</v>
      </c>
      <c r="AL67" s="57">
        <f t="shared" si="22"/>
        <v>0</v>
      </c>
      <c r="AM67" s="57">
        <f t="shared" si="23"/>
        <v>0</v>
      </c>
      <c r="AN67" s="124">
        <f t="shared" si="24"/>
        <v>108</v>
      </c>
      <c r="AO67" s="236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</row>
    <row r="68" spans="2:89" ht="13.5" hidden="1" outlineLevel="1">
      <c r="B68" s="15" t="s">
        <v>133</v>
      </c>
      <c r="C68" s="240">
        <v>111</v>
      </c>
      <c r="D68" s="240">
        <v>9</v>
      </c>
      <c r="E68" s="240">
        <v>1</v>
      </c>
      <c r="F68" s="240">
        <v>7</v>
      </c>
      <c r="G68" s="241">
        <v>2</v>
      </c>
      <c r="H68" s="241"/>
      <c r="I68" s="241"/>
      <c r="J68" s="241">
        <v>8</v>
      </c>
      <c r="K68" s="241">
        <v>1</v>
      </c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2">
        <f t="shared" si="20"/>
        <v>139</v>
      </c>
      <c r="AA68" s="243">
        <f t="shared" si="72"/>
        <v>407</v>
      </c>
      <c r="AB68" s="51"/>
      <c r="AC68" s="123" t="s">
        <v>133</v>
      </c>
      <c r="AD68" s="57">
        <f t="shared" si="21"/>
        <v>128</v>
      </c>
      <c r="AE68" s="57">
        <f t="shared" si="283"/>
        <v>2</v>
      </c>
      <c r="AF68" s="57">
        <f t="shared" si="284"/>
        <v>0</v>
      </c>
      <c r="AG68" s="57">
        <f t="shared" si="285"/>
        <v>0</v>
      </c>
      <c r="AH68" s="57">
        <f t="shared" si="279"/>
        <v>8</v>
      </c>
      <c r="AI68" s="57">
        <f t="shared" si="280"/>
        <v>1</v>
      </c>
      <c r="AJ68" s="57">
        <f t="shared" si="281"/>
        <v>0</v>
      </c>
      <c r="AK68" s="57">
        <f t="shared" si="282"/>
        <v>0</v>
      </c>
      <c r="AL68" s="57">
        <f t="shared" si="22"/>
        <v>0</v>
      </c>
      <c r="AM68" s="57">
        <f t="shared" si="23"/>
        <v>0</v>
      </c>
      <c r="AN68" s="124">
        <f t="shared" si="24"/>
        <v>139</v>
      </c>
      <c r="AO68" s="236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</row>
    <row r="69" spans="2:89" ht="13.5" hidden="1" outlineLevel="1">
      <c r="B69" s="15" t="s">
        <v>134</v>
      </c>
      <c r="C69" s="240">
        <v>112</v>
      </c>
      <c r="D69" s="240">
        <v>8</v>
      </c>
      <c r="E69" s="240">
        <v>1</v>
      </c>
      <c r="F69" s="240">
        <v>8</v>
      </c>
      <c r="G69" s="241">
        <v>2</v>
      </c>
      <c r="H69" s="241"/>
      <c r="I69" s="241"/>
      <c r="J69" s="241">
        <v>4</v>
      </c>
      <c r="K69" s="241">
        <v>3</v>
      </c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2">
        <f t="shared" si="20"/>
        <v>138</v>
      </c>
      <c r="AA69" s="243">
        <f t="shared" si="72"/>
        <v>445</v>
      </c>
      <c r="AB69" s="51"/>
      <c r="AC69" s="123" t="s">
        <v>134</v>
      </c>
      <c r="AD69" s="57">
        <f t="shared" si="21"/>
        <v>129</v>
      </c>
      <c r="AE69" s="57">
        <f t="shared" si="283"/>
        <v>2</v>
      </c>
      <c r="AF69" s="57">
        <f t="shared" si="284"/>
        <v>0</v>
      </c>
      <c r="AG69" s="57">
        <f t="shared" si="285"/>
        <v>0</v>
      </c>
      <c r="AH69" s="57">
        <f t="shared" si="279"/>
        <v>4</v>
      </c>
      <c r="AI69" s="57">
        <f t="shared" si="280"/>
        <v>3</v>
      </c>
      <c r="AJ69" s="57">
        <f t="shared" si="281"/>
        <v>0</v>
      </c>
      <c r="AK69" s="57">
        <f t="shared" si="282"/>
        <v>0</v>
      </c>
      <c r="AL69" s="57">
        <f t="shared" si="22"/>
        <v>0</v>
      </c>
      <c r="AM69" s="57">
        <f t="shared" si="23"/>
        <v>0</v>
      </c>
      <c r="AN69" s="124">
        <f t="shared" si="24"/>
        <v>138</v>
      </c>
      <c r="AO69" s="236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</row>
    <row r="70" spans="2:89" ht="13.5" hidden="1" outlineLevel="1">
      <c r="B70" s="15" t="s">
        <v>135</v>
      </c>
      <c r="C70" s="240">
        <v>137</v>
      </c>
      <c r="D70" s="240">
        <v>2</v>
      </c>
      <c r="E70" s="240">
        <v>1</v>
      </c>
      <c r="F70" s="240">
        <v>11</v>
      </c>
      <c r="G70" s="241">
        <v>1</v>
      </c>
      <c r="H70" s="241"/>
      <c r="I70" s="241"/>
      <c r="J70" s="241">
        <v>9</v>
      </c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2">
        <f t="shared" si="20"/>
        <v>161</v>
      </c>
      <c r="AA70" s="243">
        <f t="shared" si="72"/>
        <v>546</v>
      </c>
      <c r="AB70" s="51"/>
      <c r="AC70" s="123" t="s">
        <v>135</v>
      </c>
      <c r="AD70" s="57">
        <f t="shared" si="21"/>
        <v>151</v>
      </c>
      <c r="AE70" s="57">
        <f t="shared" si="283"/>
        <v>1</v>
      </c>
      <c r="AF70" s="57">
        <f t="shared" si="284"/>
        <v>0</v>
      </c>
      <c r="AG70" s="57">
        <f t="shared" si="285"/>
        <v>0</v>
      </c>
      <c r="AH70" s="57">
        <f t="shared" si="279"/>
        <v>9</v>
      </c>
      <c r="AI70" s="57">
        <f t="shared" si="280"/>
        <v>0</v>
      </c>
      <c r="AJ70" s="57">
        <f t="shared" si="281"/>
        <v>0</v>
      </c>
      <c r="AK70" s="57">
        <f t="shared" si="282"/>
        <v>0</v>
      </c>
      <c r="AL70" s="57">
        <f t="shared" si="22"/>
        <v>0</v>
      </c>
      <c r="AM70" s="57">
        <f t="shared" si="23"/>
        <v>0</v>
      </c>
      <c r="AN70" s="124">
        <f t="shared" si="24"/>
        <v>161</v>
      </c>
      <c r="AO70" s="236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</row>
    <row r="71" spans="2:89" ht="13.5" hidden="1" outlineLevel="1">
      <c r="B71" s="15" t="s">
        <v>136</v>
      </c>
      <c r="C71" s="240">
        <v>94</v>
      </c>
      <c r="D71" s="240">
        <v>21</v>
      </c>
      <c r="E71" s="240">
        <v>2</v>
      </c>
      <c r="F71" s="240">
        <v>11</v>
      </c>
      <c r="G71" s="241"/>
      <c r="H71" s="241"/>
      <c r="I71" s="241"/>
      <c r="J71" s="241">
        <v>12</v>
      </c>
      <c r="K71" s="241">
        <v>1</v>
      </c>
      <c r="L71" s="241"/>
      <c r="M71" s="241"/>
      <c r="N71" s="241"/>
      <c r="O71" s="241"/>
      <c r="P71" s="241"/>
      <c r="Q71" s="241"/>
      <c r="R71" s="241"/>
      <c r="S71" s="241">
        <v>1</v>
      </c>
      <c r="T71" s="241"/>
      <c r="U71" s="241"/>
      <c r="V71" s="241"/>
      <c r="W71" s="241"/>
      <c r="X71" s="241"/>
      <c r="Y71" s="241"/>
      <c r="Z71" s="242">
        <f t="shared" si="20"/>
        <v>142</v>
      </c>
      <c r="AA71" s="243">
        <f t="shared" si="72"/>
        <v>580</v>
      </c>
      <c r="AB71" s="51"/>
      <c r="AC71" s="125" t="s">
        <v>136</v>
      </c>
      <c r="AD71" s="60">
        <f t="shared" si="21"/>
        <v>128</v>
      </c>
      <c r="AE71" s="60">
        <f t="shared" si="283"/>
        <v>0</v>
      </c>
      <c r="AF71" s="60">
        <f t="shared" si="284"/>
        <v>0</v>
      </c>
      <c r="AG71" s="60">
        <f t="shared" si="285"/>
        <v>0</v>
      </c>
      <c r="AH71" s="60">
        <f t="shared" si="279"/>
        <v>12</v>
      </c>
      <c r="AI71" s="60">
        <f t="shared" si="280"/>
        <v>1</v>
      </c>
      <c r="AJ71" s="60">
        <f t="shared" si="281"/>
        <v>0</v>
      </c>
      <c r="AK71" s="60">
        <f t="shared" si="282"/>
        <v>0</v>
      </c>
      <c r="AL71" s="60">
        <f t="shared" si="22"/>
        <v>1</v>
      </c>
      <c r="AM71" s="60">
        <f t="shared" si="23"/>
        <v>0</v>
      </c>
      <c r="AN71" s="126">
        <f t="shared" si="24"/>
        <v>142</v>
      </c>
      <c r="AO71" s="236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</row>
    <row r="72" spans="2:89" ht="13.5" hidden="1" outlineLevel="1">
      <c r="B72" s="15" t="s">
        <v>137</v>
      </c>
      <c r="C72" s="240">
        <v>125</v>
      </c>
      <c r="D72" s="240">
        <v>10</v>
      </c>
      <c r="E72" s="240">
        <v>5</v>
      </c>
      <c r="F72" s="240">
        <v>3</v>
      </c>
      <c r="G72" s="241">
        <v>3</v>
      </c>
      <c r="H72" s="241"/>
      <c r="I72" s="241"/>
      <c r="J72" s="241">
        <v>3</v>
      </c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2">
        <f t="shared" si="20"/>
        <v>149</v>
      </c>
      <c r="AA72" s="243">
        <f t="shared" si="72"/>
        <v>590</v>
      </c>
      <c r="AB72" s="51"/>
      <c r="AC72" s="125" t="s">
        <v>137</v>
      </c>
      <c r="AD72" s="60">
        <f t="shared" si="21"/>
        <v>143</v>
      </c>
      <c r="AE72" s="60">
        <f t="shared" si="283"/>
        <v>3</v>
      </c>
      <c r="AF72" s="60">
        <f t="shared" si="284"/>
        <v>0</v>
      </c>
      <c r="AG72" s="60">
        <f t="shared" si="285"/>
        <v>0</v>
      </c>
      <c r="AH72" s="60">
        <f t="shared" si="279"/>
        <v>3</v>
      </c>
      <c r="AI72" s="60">
        <f t="shared" si="280"/>
        <v>0</v>
      </c>
      <c r="AJ72" s="60">
        <f t="shared" si="281"/>
        <v>0</v>
      </c>
      <c r="AK72" s="60">
        <f t="shared" si="282"/>
        <v>0</v>
      </c>
      <c r="AL72" s="60">
        <f t="shared" si="22"/>
        <v>0</v>
      </c>
      <c r="AM72" s="60">
        <f t="shared" si="23"/>
        <v>0</v>
      </c>
      <c r="AN72" s="126">
        <f t="shared" si="24"/>
        <v>149</v>
      </c>
      <c r="AO72" s="236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</row>
    <row r="73" spans="2:89" ht="13.5" hidden="1" outlineLevel="1">
      <c r="B73" s="15" t="s">
        <v>138</v>
      </c>
      <c r="C73" s="240">
        <v>95</v>
      </c>
      <c r="D73" s="240">
        <v>12</v>
      </c>
      <c r="E73" s="240">
        <v>1</v>
      </c>
      <c r="F73" s="240">
        <v>5</v>
      </c>
      <c r="G73" s="241">
        <v>1</v>
      </c>
      <c r="H73" s="241"/>
      <c r="I73" s="241"/>
      <c r="J73" s="241">
        <v>5</v>
      </c>
      <c r="K73" s="241">
        <v>2</v>
      </c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2">
        <f t="shared" si="20"/>
        <v>121</v>
      </c>
      <c r="AA73" s="243">
        <f t="shared" si="72"/>
        <v>573</v>
      </c>
      <c r="AB73" s="51"/>
      <c r="AC73" s="125" t="s">
        <v>138</v>
      </c>
      <c r="AD73" s="60">
        <f t="shared" si="21"/>
        <v>113</v>
      </c>
      <c r="AE73" s="60">
        <f t="shared" si="283"/>
        <v>1</v>
      </c>
      <c r="AF73" s="60">
        <f t="shared" si="284"/>
        <v>0</v>
      </c>
      <c r="AG73" s="60">
        <f t="shared" si="285"/>
        <v>0</v>
      </c>
      <c r="AH73" s="60">
        <f t="shared" si="279"/>
        <v>5</v>
      </c>
      <c r="AI73" s="60">
        <f t="shared" si="280"/>
        <v>2</v>
      </c>
      <c r="AJ73" s="60">
        <f t="shared" si="281"/>
        <v>0</v>
      </c>
      <c r="AK73" s="60">
        <f t="shared" si="282"/>
        <v>0</v>
      </c>
      <c r="AL73" s="60">
        <f t="shared" si="22"/>
        <v>0</v>
      </c>
      <c r="AM73" s="60">
        <f t="shared" si="23"/>
        <v>0</v>
      </c>
      <c r="AN73" s="126">
        <f t="shared" si="24"/>
        <v>121</v>
      </c>
      <c r="AO73" s="236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</row>
    <row r="74" spans="2:89" ht="13.5" hidden="1" outlineLevel="1">
      <c r="B74" s="15" t="s">
        <v>139</v>
      </c>
      <c r="C74" s="240">
        <v>125</v>
      </c>
      <c r="D74" s="240">
        <v>10</v>
      </c>
      <c r="E74" s="240"/>
      <c r="F74" s="240">
        <v>7</v>
      </c>
      <c r="G74" s="241"/>
      <c r="H74" s="241"/>
      <c r="I74" s="241"/>
      <c r="J74" s="241">
        <v>6</v>
      </c>
      <c r="K74" s="241">
        <v>2</v>
      </c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2">
        <f t="shared" si="20"/>
        <v>150</v>
      </c>
      <c r="AA74" s="243">
        <f t="shared" si="72"/>
        <v>562</v>
      </c>
      <c r="AB74" s="51"/>
      <c r="AC74" s="125" t="s">
        <v>139</v>
      </c>
      <c r="AD74" s="60">
        <f t="shared" si="21"/>
        <v>142</v>
      </c>
      <c r="AE74" s="60">
        <f t="shared" si="283"/>
        <v>0</v>
      </c>
      <c r="AF74" s="60">
        <f t="shared" si="284"/>
        <v>0</v>
      </c>
      <c r="AG74" s="60">
        <f t="shared" si="285"/>
        <v>0</v>
      </c>
      <c r="AH74" s="60">
        <f t="shared" si="279"/>
        <v>6</v>
      </c>
      <c r="AI74" s="60">
        <f t="shared" si="280"/>
        <v>2</v>
      </c>
      <c r="AJ74" s="60">
        <f t="shared" si="281"/>
        <v>0</v>
      </c>
      <c r="AK74" s="60">
        <f t="shared" si="282"/>
        <v>0</v>
      </c>
      <c r="AL74" s="60">
        <f t="shared" si="22"/>
        <v>0</v>
      </c>
      <c r="AM74" s="60">
        <f t="shared" si="23"/>
        <v>0</v>
      </c>
      <c r="AN74" s="126">
        <f t="shared" si="24"/>
        <v>150</v>
      </c>
      <c r="AO74" s="236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</row>
    <row r="75" spans="2:89" ht="13.5" hidden="1" outlineLevel="1">
      <c r="B75" s="15" t="s">
        <v>140</v>
      </c>
      <c r="C75" s="240">
        <v>126</v>
      </c>
      <c r="D75" s="240">
        <v>11</v>
      </c>
      <c r="E75" s="240"/>
      <c r="F75" s="240">
        <v>13</v>
      </c>
      <c r="G75" s="241">
        <v>2</v>
      </c>
      <c r="H75" s="241"/>
      <c r="I75" s="241"/>
      <c r="J75" s="241">
        <v>8</v>
      </c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2">
        <f t="shared" si="20"/>
        <v>160</v>
      </c>
      <c r="AA75" s="243">
        <f t="shared" si="72"/>
        <v>580</v>
      </c>
      <c r="AB75" s="51"/>
      <c r="AC75" s="123" t="s">
        <v>140</v>
      </c>
      <c r="AD75" s="57">
        <f t="shared" si="21"/>
        <v>150</v>
      </c>
      <c r="AE75" s="57">
        <f t="shared" si="283"/>
        <v>2</v>
      </c>
      <c r="AF75" s="57">
        <f t="shared" si="284"/>
        <v>0</v>
      </c>
      <c r="AG75" s="57">
        <f t="shared" si="285"/>
        <v>0</v>
      </c>
      <c r="AH75" s="57">
        <f t="shared" si="279"/>
        <v>8</v>
      </c>
      <c r="AI75" s="57">
        <f t="shared" si="280"/>
        <v>0</v>
      </c>
      <c r="AJ75" s="57">
        <f t="shared" si="281"/>
        <v>0</v>
      </c>
      <c r="AK75" s="57">
        <f t="shared" si="282"/>
        <v>0</v>
      </c>
      <c r="AL75" s="57">
        <f t="shared" si="22"/>
        <v>0</v>
      </c>
      <c r="AM75" s="57">
        <f t="shared" si="23"/>
        <v>0</v>
      </c>
      <c r="AN75" s="124">
        <f t="shared" si="24"/>
        <v>160</v>
      </c>
      <c r="AO75" s="236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</row>
    <row r="76" spans="2:89" ht="13.5" hidden="1" outlineLevel="1">
      <c r="B76" s="15" t="s">
        <v>141</v>
      </c>
      <c r="C76" s="240">
        <v>115</v>
      </c>
      <c r="D76" s="240">
        <v>10</v>
      </c>
      <c r="E76" s="240">
        <v>1</v>
      </c>
      <c r="F76" s="240">
        <v>9</v>
      </c>
      <c r="G76" s="241">
        <v>1</v>
      </c>
      <c r="H76" s="241"/>
      <c r="I76" s="241"/>
      <c r="J76" s="241">
        <v>5</v>
      </c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2">
        <f t="shared" ref="Z76:Z106" si="286">SUM(C76:Y76)</f>
        <v>141</v>
      </c>
      <c r="AA76" s="243">
        <f t="shared" si="72"/>
        <v>572</v>
      </c>
      <c r="AB76" s="51"/>
      <c r="AC76" s="123" t="s">
        <v>141</v>
      </c>
      <c r="AD76" s="57">
        <f t="shared" ref="AD76:AD106" si="287">SUM(C76:F76)</f>
        <v>135</v>
      </c>
      <c r="AE76" s="57">
        <f t="shared" si="283"/>
        <v>1</v>
      </c>
      <c r="AF76" s="57">
        <f t="shared" si="284"/>
        <v>0</v>
      </c>
      <c r="AG76" s="57">
        <f t="shared" si="285"/>
        <v>0</v>
      </c>
      <c r="AH76" s="57">
        <f t="shared" si="279"/>
        <v>5</v>
      </c>
      <c r="AI76" s="57">
        <f t="shared" si="280"/>
        <v>0</v>
      </c>
      <c r="AJ76" s="57">
        <f t="shared" si="281"/>
        <v>0</v>
      </c>
      <c r="AK76" s="57">
        <f t="shared" si="282"/>
        <v>0</v>
      </c>
      <c r="AL76" s="57">
        <f t="shared" ref="AL76:AL106" si="288">SUM(N76:T76)</f>
        <v>0</v>
      </c>
      <c r="AM76" s="57">
        <f t="shared" ref="AM76:AM106" si="289">SUM(U76:Y76)</f>
        <v>0</v>
      </c>
      <c r="AN76" s="124">
        <f t="shared" ref="AN76:AN106" si="290">SUM(AD76:AM76)</f>
        <v>141</v>
      </c>
      <c r="AO76" s="236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</row>
    <row r="77" spans="2:89" ht="13.5" hidden="1" outlineLevel="1">
      <c r="B77" s="15" t="s">
        <v>142</v>
      </c>
      <c r="C77" s="240">
        <v>134</v>
      </c>
      <c r="D77" s="240">
        <v>9</v>
      </c>
      <c r="E77" s="240">
        <v>1</v>
      </c>
      <c r="F77" s="240">
        <v>9</v>
      </c>
      <c r="G77" s="241">
        <v>1</v>
      </c>
      <c r="H77" s="241"/>
      <c r="I77" s="241"/>
      <c r="J77" s="241">
        <v>5</v>
      </c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2">
        <f t="shared" si="286"/>
        <v>159</v>
      </c>
      <c r="AA77" s="243">
        <f t="shared" si="72"/>
        <v>610</v>
      </c>
      <c r="AB77" s="51"/>
      <c r="AC77" s="123" t="s">
        <v>142</v>
      </c>
      <c r="AD77" s="57">
        <f t="shared" si="287"/>
        <v>153</v>
      </c>
      <c r="AE77" s="57">
        <f t="shared" si="283"/>
        <v>1</v>
      </c>
      <c r="AF77" s="57">
        <f t="shared" si="284"/>
        <v>0</v>
      </c>
      <c r="AG77" s="57">
        <f t="shared" si="285"/>
        <v>0</v>
      </c>
      <c r="AH77" s="57">
        <f t="shared" si="279"/>
        <v>5</v>
      </c>
      <c r="AI77" s="57">
        <f t="shared" si="280"/>
        <v>0</v>
      </c>
      <c r="AJ77" s="57">
        <f t="shared" si="281"/>
        <v>0</v>
      </c>
      <c r="AK77" s="57">
        <f t="shared" si="282"/>
        <v>0</v>
      </c>
      <c r="AL77" s="57">
        <f t="shared" si="288"/>
        <v>0</v>
      </c>
      <c r="AM77" s="57">
        <f t="shared" si="289"/>
        <v>0</v>
      </c>
      <c r="AN77" s="124">
        <f t="shared" si="290"/>
        <v>159</v>
      </c>
      <c r="AO77" s="236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</row>
    <row r="78" spans="2:89" ht="13.5" hidden="1" outlineLevel="1">
      <c r="B78" s="15" t="s">
        <v>143</v>
      </c>
      <c r="C78" s="240">
        <v>123</v>
      </c>
      <c r="D78" s="240">
        <v>4</v>
      </c>
      <c r="E78" s="240">
        <v>9</v>
      </c>
      <c r="F78" s="240">
        <v>12</v>
      </c>
      <c r="G78" s="241">
        <v>1</v>
      </c>
      <c r="H78" s="241"/>
      <c r="I78" s="241"/>
      <c r="J78" s="241">
        <v>5</v>
      </c>
      <c r="K78" s="241">
        <v>1</v>
      </c>
      <c r="L78" s="241"/>
      <c r="M78" s="241">
        <v>1</v>
      </c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2">
        <f t="shared" si="286"/>
        <v>156</v>
      </c>
      <c r="AA78" s="243">
        <f t="shared" si="72"/>
        <v>616</v>
      </c>
      <c r="AB78" s="51"/>
      <c r="AC78" s="123" t="s">
        <v>143</v>
      </c>
      <c r="AD78" s="57">
        <f t="shared" si="287"/>
        <v>148</v>
      </c>
      <c r="AE78" s="57">
        <f t="shared" si="283"/>
        <v>1</v>
      </c>
      <c r="AF78" s="57">
        <f t="shared" si="284"/>
        <v>0</v>
      </c>
      <c r="AG78" s="57">
        <f t="shared" si="285"/>
        <v>0</v>
      </c>
      <c r="AH78" s="57">
        <f t="shared" si="279"/>
        <v>5</v>
      </c>
      <c r="AI78" s="57">
        <f t="shared" si="280"/>
        <v>1</v>
      </c>
      <c r="AJ78" s="57">
        <f t="shared" si="281"/>
        <v>0</v>
      </c>
      <c r="AK78" s="57">
        <f t="shared" si="282"/>
        <v>1</v>
      </c>
      <c r="AL78" s="57">
        <f t="shared" si="288"/>
        <v>0</v>
      </c>
      <c r="AM78" s="57">
        <f t="shared" si="289"/>
        <v>0</v>
      </c>
      <c r="AN78" s="124">
        <f t="shared" si="290"/>
        <v>156</v>
      </c>
      <c r="AO78" s="236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</row>
    <row r="79" spans="2:89" ht="13.5" hidden="1" outlineLevel="1">
      <c r="B79" s="15" t="s">
        <v>144</v>
      </c>
      <c r="C79" s="240">
        <v>123</v>
      </c>
      <c r="D79" s="240">
        <v>4</v>
      </c>
      <c r="E79" s="240">
        <v>1</v>
      </c>
      <c r="F79" s="240">
        <v>13</v>
      </c>
      <c r="G79" s="241">
        <v>2</v>
      </c>
      <c r="H79" s="241"/>
      <c r="I79" s="241"/>
      <c r="J79" s="241">
        <v>5</v>
      </c>
      <c r="K79" s="241"/>
      <c r="L79" s="241"/>
      <c r="M79" s="241"/>
      <c r="N79" s="241"/>
      <c r="O79" s="241"/>
      <c r="P79" s="241"/>
      <c r="Q79" s="241"/>
      <c r="R79" s="241"/>
      <c r="S79" s="241">
        <v>4</v>
      </c>
      <c r="T79" s="241"/>
      <c r="U79" s="241"/>
      <c r="V79" s="241"/>
      <c r="W79" s="241"/>
      <c r="X79" s="241"/>
      <c r="Y79" s="241"/>
      <c r="Z79" s="242">
        <f t="shared" si="286"/>
        <v>152</v>
      </c>
      <c r="AA79" s="243">
        <f t="shared" ref="AA79:AA106" si="291">SUM(Z76:Z79)</f>
        <v>608</v>
      </c>
      <c r="AB79" s="51"/>
      <c r="AC79" s="125" t="s">
        <v>144</v>
      </c>
      <c r="AD79" s="60">
        <f t="shared" si="287"/>
        <v>141</v>
      </c>
      <c r="AE79" s="60">
        <f t="shared" si="283"/>
        <v>2</v>
      </c>
      <c r="AF79" s="60">
        <f t="shared" si="284"/>
        <v>0</v>
      </c>
      <c r="AG79" s="60">
        <f t="shared" si="285"/>
        <v>0</v>
      </c>
      <c r="AH79" s="60">
        <f t="shared" si="279"/>
        <v>5</v>
      </c>
      <c r="AI79" s="60">
        <f t="shared" si="280"/>
        <v>0</v>
      </c>
      <c r="AJ79" s="60">
        <f t="shared" si="281"/>
        <v>0</v>
      </c>
      <c r="AK79" s="60">
        <f t="shared" si="282"/>
        <v>0</v>
      </c>
      <c r="AL79" s="60">
        <f t="shared" si="288"/>
        <v>4</v>
      </c>
      <c r="AM79" s="60">
        <f t="shared" si="289"/>
        <v>0</v>
      </c>
      <c r="AN79" s="126">
        <f t="shared" si="290"/>
        <v>152</v>
      </c>
      <c r="AO79" s="236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</row>
    <row r="80" spans="2:89" ht="13.5" hidden="1" outlineLevel="1">
      <c r="B80" s="15" t="s">
        <v>145</v>
      </c>
      <c r="C80" s="240">
        <v>134</v>
      </c>
      <c r="D80" s="240">
        <v>15</v>
      </c>
      <c r="E80" s="240">
        <v>5</v>
      </c>
      <c r="F80" s="240">
        <v>8</v>
      </c>
      <c r="G80" s="241">
        <v>1</v>
      </c>
      <c r="H80" s="241"/>
      <c r="I80" s="241"/>
      <c r="J80" s="241">
        <v>6</v>
      </c>
      <c r="K80" s="241"/>
      <c r="L80" s="241"/>
      <c r="M80" s="241"/>
      <c r="N80" s="241"/>
      <c r="O80" s="241"/>
      <c r="P80" s="241"/>
      <c r="Q80" s="241"/>
      <c r="R80" s="241"/>
      <c r="S80" s="241">
        <v>1</v>
      </c>
      <c r="T80" s="241"/>
      <c r="U80" s="241"/>
      <c r="V80" s="241"/>
      <c r="W80" s="241"/>
      <c r="X80" s="241"/>
      <c r="Y80" s="241"/>
      <c r="Z80" s="242">
        <f t="shared" si="286"/>
        <v>170</v>
      </c>
      <c r="AA80" s="243">
        <f t="shared" si="291"/>
        <v>637</v>
      </c>
      <c r="AB80" s="51"/>
      <c r="AC80" s="125" t="s">
        <v>145</v>
      </c>
      <c r="AD80" s="60">
        <f t="shared" si="287"/>
        <v>162</v>
      </c>
      <c r="AE80" s="60">
        <f t="shared" si="283"/>
        <v>1</v>
      </c>
      <c r="AF80" s="60">
        <f t="shared" si="284"/>
        <v>0</v>
      </c>
      <c r="AG80" s="60">
        <f t="shared" si="285"/>
        <v>0</v>
      </c>
      <c r="AH80" s="60">
        <f t="shared" si="279"/>
        <v>6</v>
      </c>
      <c r="AI80" s="60">
        <f t="shared" si="280"/>
        <v>0</v>
      </c>
      <c r="AJ80" s="60">
        <f t="shared" si="281"/>
        <v>0</v>
      </c>
      <c r="AK80" s="60">
        <f t="shared" si="282"/>
        <v>0</v>
      </c>
      <c r="AL80" s="60">
        <f t="shared" si="288"/>
        <v>1</v>
      </c>
      <c r="AM80" s="60">
        <f t="shared" si="289"/>
        <v>0</v>
      </c>
      <c r="AN80" s="126">
        <f t="shared" si="290"/>
        <v>170</v>
      </c>
      <c r="AO80" s="236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</row>
    <row r="81" spans="2:89" ht="13.5" hidden="1" outlineLevel="1">
      <c r="B81" s="15" t="s">
        <v>146</v>
      </c>
      <c r="C81" s="240">
        <v>119</v>
      </c>
      <c r="D81" s="240">
        <v>10</v>
      </c>
      <c r="E81" s="240">
        <v>3</v>
      </c>
      <c r="F81" s="240">
        <v>9</v>
      </c>
      <c r="G81" s="241">
        <v>2</v>
      </c>
      <c r="H81" s="241"/>
      <c r="I81" s="241"/>
      <c r="J81" s="241">
        <v>3</v>
      </c>
      <c r="K81" s="241">
        <v>3</v>
      </c>
      <c r="L81" s="241"/>
      <c r="M81" s="241"/>
      <c r="N81" s="241"/>
      <c r="O81" s="241"/>
      <c r="P81" s="241"/>
      <c r="Q81" s="241"/>
      <c r="R81" s="241"/>
      <c r="S81" s="241">
        <v>1</v>
      </c>
      <c r="T81" s="241"/>
      <c r="U81" s="241"/>
      <c r="V81" s="241"/>
      <c r="W81" s="241"/>
      <c r="X81" s="241"/>
      <c r="Y81" s="241"/>
      <c r="Z81" s="242">
        <f t="shared" si="286"/>
        <v>150</v>
      </c>
      <c r="AA81" s="243">
        <f t="shared" si="291"/>
        <v>628</v>
      </c>
      <c r="AB81" s="51"/>
      <c r="AC81" s="125" t="s">
        <v>146</v>
      </c>
      <c r="AD81" s="60">
        <f t="shared" si="287"/>
        <v>141</v>
      </c>
      <c r="AE81" s="60">
        <f t="shared" si="283"/>
        <v>2</v>
      </c>
      <c r="AF81" s="60">
        <f t="shared" si="284"/>
        <v>0</v>
      </c>
      <c r="AG81" s="60">
        <f t="shared" si="285"/>
        <v>0</v>
      </c>
      <c r="AH81" s="60">
        <f t="shared" si="279"/>
        <v>3</v>
      </c>
      <c r="AI81" s="60">
        <f t="shared" si="280"/>
        <v>3</v>
      </c>
      <c r="AJ81" s="60">
        <f t="shared" si="281"/>
        <v>0</v>
      </c>
      <c r="AK81" s="60">
        <f t="shared" si="282"/>
        <v>0</v>
      </c>
      <c r="AL81" s="60">
        <f t="shared" si="288"/>
        <v>1</v>
      </c>
      <c r="AM81" s="60">
        <f t="shared" si="289"/>
        <v>0</v>
      </c>
      <c r="AN81" s="126">
        <f t="shared" si="290"/>
        <v>150</v>
      </c>
      <c r="AO81" s="236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</row>
    <row r="82" spans="2:89" ht="13.5" hidden="1" outlineLevel="1">
      <c r="B82" s="15" t="s">
        <v>147</v>
      </c>
      <c r="C82" s="240">
        <v>149</v>
      </c>
      <c r="D82" s="240">
        <v>6</v>
      </c>
      <c r="E82" s="240">
        <v>1</v>
      </c>
      <c r="F82" s="240">
        <v>15</v>
      </c>
      <c r="G82" s="241"/>
      <c r="H82" s="241"/>
      <c r="I82" s="241"/>
      <c r="J82" s="241">
        <v>7</v>
      </c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2">
        <f t="shared" si="286"/>
        <v>178</v>
      </c>
      <c r="AA82" s="243">
        <f t="shared" si="291"/>
        <v>650</v>
      </c>
      <c r="AB82" s="51"/>
      <c r="AC82" s="125" t="s">
        <v>147</v>
      </c>
      <c r="AD82" s="60">
        <f t="shared" si="287"/>
        <v>171</v>
      </c>
      <c r="AE82" s="60">
        <f t="shared" si="283"/>
        <v>0</v>
      </c>
      <c r="AF82" s="60">
        <f t="shared" si="284"/>
        <v>0</v>
      </c>
      <c r="AG82" s="60">
        <f t="shared" si="285"/>
        <v>0</v>
      </c>
      <c r="AH82" s="60">
        <f t="shared" si="279"/>
        <v>7</v>
      </c>
      <c r="AI82" s="60">
        <f t="shared" si="280"/>
        <v>0</v>
      </c>
      <c r="AJ82" s="60">
        <f t="shared" si="281"/>
        <v>0</v>
      </c>
      <c r="AK82" s="60">
        <f t="shared" si="282"/>
        <v>0</v>
      </c>
      <c r="AL82" s="60">
        <f t="shared" si="288"/>
        <v>0</v>
      </c>
      <c r="AM82" s="60">
        <f t="shared" si="289"/>
        <v>0</v>
      </c>
      <c r="AN82" s="126">
        <f t="shared" si="290"/>
        <v>178</v>
      </c>
      <c r="AO82" s="236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</row>
    <row r="83" spans="2:89" ht="13.5" hidden="1" outlineLevel="1">
      <c r="B83" s="15" t="s">
        <v>148</v>
      </c>
      <c r="C83" s="240">
        <v>145</v>
      </c>
      <c r="D83" s="240">
        <v>3</v>
      </c>
      <c r="E83" s="240">
        <v>1</v>
      </c>
      <c r="F83" s="240">
        <v>15</v>
      </c>
      <c r="G83" s="241">
        <v>1</v>
      </c>
      <c r="H83" s="241"/>
      <c r="I83" s="241"/>
      <c r="J83" s="241">
        <v>4</v>
      </c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2">
        <f t="shared" si="286"/>
        <v>169</v>
      </c>
      <c r="AA83" s="243">
        <f t="shared" si="291"/>
        <v>667</v>
      </c>
      <c r="AB83" s="51"/>
      <c r="AC83" s="123" t="s">
        <v>148</v>
      </c>
      <c r="AD83" s="57">
        <f t="shared" si="287"/>
        <v>164</v>
      </c>
      <c r="AE83" s="57">
        <f t="shared" si="283"/>
        <v>1</v>
      </c>
      <c r="AF83" s="57">
        <f t="shared" si="284"/>
        <v>0</v>
      </c>
      <c r="AG83" s="57">
        <f t="shared" si="285"/>
        <v>0</v>
      </c>
      <c r="AH83" s="57">
        <f t="shared" si="279"/>
        <v>4</v>
      </c>
      <c r="AI83" s="57">
        <f t="shared" si="280"/>
        <v>0</v>
      </c>
      <c r="AJ83" s="57">
        <f t="shared" si="281"/>
        <v>0</v>
      </c>
      <c r="AK83" s="57">
        <f t="shared" si="282"/>
        <v>0</v>
      </c>
      <c r="AL83" s="57">
        <f t="shared" si="288"/>
        <v>0</v>
      </c>
      <c r="AM83" s="57">
        <f t="shared" si="289"/>
        <v>0</v>
      </c>
      <c r="AN83" s="124">
        <f t="shared" si="290"/>
        <v>169</v>
      </c>
      <c r="AO83" s="236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</row>
    <row r="84" spans="2:89" ht="13.5" hidden="1" outlineLevel="1">
      <c r="B84" s="15" t="s">
        <v>149</v>
      </c>
      <c r="C84" s="240">
        <v>106</v>
      </c>
      <c r="D84" s="240">
        <v>3</v>
      </c>
      <c r="E84" s="240">
        <v>2</v>
      </c>
      <c r="F84" s="240">
        <v>9</v>
      </c>
      <c r="G84" s="241"/>
      <c r="H84" s="241"/>
      <c r="I84" s="241"/>
      <c r="J84" s="241">
        <v>5</v>
      </c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2">
        <f t="shared" si="286"/>
        <v>125</v>
      </c>
      <c r="AA84" s="243">
        <f t="shared" si="291"/>
        <v>622</v>
      </c>
      <c r="AB84" s="51"/>
      <c r="AC84" s="123" t="s">
        <v>149</v>
      </c>
      <c r="AD84" s="57">
        <f t="shared" si="287"/>
        <v>120</v>
      </c>
      <c r="AE84" s="57">
        <f t="shared" si="283"/>
        <v>0</v>
      </c>
      <c r="AF84" s="57">
        <f t="shared" si="284"/>
        <v>0</v>
      </c>
      <c r="AG84" s="57">
        <f t="shared" si="285"/>
        <v>0</v>
      </c>
      <c r="AH84" s="57">
        <f t="shared" si="279"/>
        <v>5</v>
      </c>
      <c r="AI84" s="57">
        <f t="shared" si="280"/>
        <v>0</v>
      </c>
      <c r="AJ84" s="57">
        <f t="shared" si="281"/>
        <v>0</v>
      </c>
      <c r="AK84" s="57">
        <f t="shared" si="282"/>
        <v>0</v>
      </c>
      <c r="AL84" s="57">
        <f t="shared" si="288"/>
        <v>0</v>
      </c>
      <c r="AM84" s="57">
        <f t="shared" si="289"/>
        <v>0</v>
      </c>
      <c r="AN84" s="124">
        <f t="shared" si="290"/>
        <v>125</v>
      </c>
      <c r="AO84" s="236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</row>
    <row r="85" spans="2:89" ht="13.5" hidden="1" outlineLevel="1">
      <c r="B85" s="15" t="s">
        <v>150</v>
      </c>
      <c r="C85" s="240">
        <v>144</v>
      </c>
      <c r="D85" s="240">
        <v>10</v>
      </c>
      <c r="E85" s="240">
        <v>2</v>
      </c>
      <c r="F85" s="240">
        <v>12</v>
      </c>
      <c r="G85" s="241">
        <v>2</v>
      </c>
      <c r="H85" s="241">
        <v>1</v>
      </c>
      <c r="I85" s="241"/>
      <c r="J85" s="241">
        <v>2</v>
      </c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2">
        <f t="shared" si="286"/>
        <v>173</v>
      </c>
      <c r="AA85" s="243">
        <f t="shared" si="291"/>
        <v>645</v>
      </c>
      <c r="AB85" s="51"/>
      <c r="AC85" s="123" t="s">
        <v>150</v>
      </c>
      <c r="AD85" s="57">
        <f t="shared" si="287"/>
        <v>168</v>
      </c>
      <c r="AE85" s="57">
        <f t="shared" si="283"/>
        <v>2</v>
      </c>
      <c r="AF85" s="57">
        <f t="shared" si="284"/>
        <v>1</v>
      </c>
      <c r="AG85" s="57">
        <f t="shared" si="285"/>
        <v>0</v>
      </c>
      <c r="AH85" s="57">
        <f t="shared" si="279"/>
        <v>2</v>
      </c>
      <c r="AI85" s="57">
        <f t="shared" si="280"/>
        <v>0</v>
      </c>
      <c r="AJ85" s="57">
        <f t="shared" si="281"/>
        <v>0</v>
      </c>
      <c r="AK85" s="57">
        <f t="shared" si="282"/>
        <v>0</v>
      </c>
      <c r="AL85" s="57">
        <f t="shared" si="288"/>
        <v>0</v>
      </c>
      <c r="AM85" s="57">
        <f t="shared" si="289"/>
        <v>0</v>
      </c>
      <c r="AN85" s="124">
        <f t="shared" si="290"/>
        <v>173</v>
      </c>
      <c r="AO85" s="236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</row>
    <row r="86" spans="2:89" ht="13.5" hidden="1" outlineLevel="1">
      <c r="B86" s="15" t="s">
        <v>151</v>
      </c>
      <c r="C86" s="240">
        <v>139</v>
      </c>
      <c r="D86" s="240">
        <v>14</v>
      </c>
      <c r="E86" s="240">
        <v>1</v>
      </c>
      <c r="F86" s="240">
        <v>10</v>
      </c>
      <c r="G86" s="241"/>
      <c r="H86" s="241"/>
      <c r="I86" s="241"/>
      <c r="J86" s="241">
        <v>4</v>
      </c>
      <c r="K86" s="241">
        <v>2</v>
      </c>
      <c r="L86" s="241"/>
      <c r="M86" s="241"/>
      <c r="N86" s="241"/>
      <c r="O86" s="241"/>
      <c r="P86" s="241"/>
      <c r="Q86" s="241"/>
      <c r="R86" s="241">
        <v>2</v>
      </c>
      <c r="S86" s="241">
        <v>2</v>
      </c>
      <c r="T86" s="241">
        <v>1</v>
      </c>
      <c r="U86" s="241"/>
      <c r="V86" s="241"/>
      <c r="W86" s="241"/>
      <c r="X86" s="241"/>
      <c r="Y86" s="241"/>
      <c r="Z86" s="242">
        <f t="shared" si="286"/>
        <v>175</v>
      </c>
      <c r="AA86" s="243">
        <f t="shared" si="291"/>
        <v>642</v>
      </c>
      <c r="AB86" s="51"/>
      <c r="AC86" s="123" t="s">
        <v>151</v>
      </c>
      <c r="AD86" s="57">
        <f t="shared" si="287"/>
        <v>164</v>
      </c>
      <c r="AE86" s="57">
        <f t="shared" si="283"/>
        <v>0</v>
      </c>
      <c r="AF86" s="57">
        <f t="shared" si="284"/>
        <v>0</v>
      </c>
      <c r="AG86" s="57">
        <f t="shared" si="285"/>
        <v>0</v>
      </c>
      <c r="AH86" s="57">
        <f t="shared" si="279"/>
        <v>4</v>
      </c>
      <c r="AI86" s="57">
        <f t="shared" si="280"/>
        <v>2</v>
      </c>
      <c r="AJ86" s="57">
        <f t="shared" si="281"/>
        <v>0</v>
      </c>
      <c r="AK86" s="57">
        <f t="shared" si="282"/>
        <v>0</v>
      </c>
      <c r="AL86" s="57">
        <f t="shared" si="288"/>
        <v>5</v>
      </c>
      <c r="AM86" s="57">
        <f t="shared" si="289"/>
        <v>0</v>
      </c>
      <c r="AN86" s="124">
        <f t="shared" si="290"/>
        <v>175</v>
      </c>
      <c r="AO86" s="236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</row>
    <row r="87" spans="2:89" ht="13.5" hidden="1" outlineLevel="1">
      <c r="B87" s="15" t="s">
        <v>152</v>
      </c>
      <c r="C87" s="240">
        <v>136</v>
      </c>
      <c r="D87" s="240">
        <v>1</v>
      </c>
      <c r="E87" s="240">
        <v>1</v>
      </c>
      <c r="F87" s="240">
        <v>11</v>
      </c>
      <c r="G87" s="241">
        <v>1</v>
      </c>
      <c r="H87" s="241"/>
      <c r="I87" s="241"/>
      <c r="J87" s="241">
        <v>1</v>
      </c>
      <c r="K87" s="241">
        <v>1</v>
      </c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2">
        <f t="shared" si="286"/>
        <v>152</v>
      </c>
      <c r="AA87" s="243">
        <f t="shared" si="291"/>
        <v>625</v>
      </c>
      <c r="AB87" s="51"/>
      <c r="AC87" s="125" t="s">
        <v>152</v>
      </c>
      <c r="AD87" s="60">
        <f t="shared" si="287"/>
        <v>149</v>
      </c>
      <c r="AE87" s="60">
        <f t="shared" si="283"/>
        <v>1</v>
      </c>
      <c r="AF87" s="60">
        <f t="shared" si="284"/>
        <v>0</v>
      </c>
      <c r="AG87" s="60">
        <f t="shared" si="285"/>
        <v>0</v>
      </c>
      <c r="AH87" s="60">
        <f t="shared" si="279"/>
        <v>1</v>
      </c>
      <c r="AI87" s="60">
        <f t="shared" si="280"/>
        <v>1</v>
      </c>
      <c r="AJ87" s="60">
        <f t="shared" si="281"/>
        <v>0</v>
      </c>
      <c r="AK87" s="60">
        <f t="shared" si="282"/>
        <v>0</v>
      </c>
      <c r="AL87" s="60">
        <f t="shared" si="288"/>
        <v>0</v>
      </c>
      <c r="AM87" s="60">
        <f t="shared" si="289"/>
        <v>0</v>
      </c>
      <c r="AN87" s="126">
        <f t="shared" si="290"/>
        <v>152</v>
      </c>
      <c r="AO87" s="236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</row>
    <row r="88" spans="2:89" ht="13.5" hidden="1" outlineLevel="1">
      <c r="B88" s="15" t="s">
        <v>153</v>
      </c>
      <c r="C88" s="240">
        <v>143</v>
      </c>
      <c r="D88" s="240">
        <v>3</v>
      </c>
      <c r="E88" s="240"/>
      <c r="F88" s="240">
        <v>12</v>
      </c>
      <c r="G88" s="241"/>
      <c r="H88" s="241"/>
      <c r="I88" s="241"/>
      <c r="J88" s="241">
        <v>6</v>
      </c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2">
        <f t="shared" si="286"/>
        <v>164</v>
      </c>
      <c r="AA88" s="243">
        <f t="shared" si="291"/>
        <v>664</v>
      </c>
      <c r="AB88" s="51"/>
      <c r="AC88" s="125" t="s">
        <v>153</v>
      </c>
      <c r="AD88" s="60">
        <f t="shared" si="287"/>
        <v>158</v>
      </c>
      <c r="AE88" s="60">
        <f t="shared" si="283"/>
        <v>0</v>
      </c>
      <c r="AF88" s="60">
        <f t="shared" si="284"/>
        <v>0</v>
      </c>
      <c r="AG88" s="60">
        <f t="shared" si="285"/>
        <v>0</v>
      </c>
      <c r="AH88" s="60">
        <f t="shared" si="279"/>
        <v>6</v>
      </c>
      <c r="AI88" s="60">
        <f t="shared" si="280"/>
        <v>0</v>
      </c>
      <c r="AJ88" s="60">
        <f t="shared" si="281"/>
        <v>0</v>
      </c>
      <c r="AK88" s="60">
        <f t="shared" si="282"/>
        <v>0</v>
      </c>
      <c r="AL88" s="60">
        <f t="shared" si="288"/>
        <v>0</v>
      </c>
      <c r="AM88" s="60">
        <f t="shared" si="289"/>
        <v>0</v>
      </c>
      <c r="AN88" s="126">
        <f t="shared" si="290"/>
        <v>164</v>
      </c>
      <c r="AO88" s="236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</row>
    <row r="89" spans="2:89" ht="13.5" hidden="1" outlineLevel="1">
      <c r="B89" s="15" t="s">
        <v>154</v>
      </c>
      <c r="C89" s="240">
        <v>130</v>
      </c>
      <c r="D89" s="240">
        <v>4</v>
      </c>
      <c r="E89" s="240">
        <v>2</v>
      </c>
      <c r="F89" s="240">
        <v>16</v>
      </c>
      <c r="G89" s="241"/>
      <c r="H89" s="241"/>
      <c r="I89" s="241"/>
      <c r="J89" s="241">
        <v>3</v>
      </c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2">
        <f t="shared" si="286"/>
        <v>155</v>
      </c>
      <c r="AA89" s="243">
        <f t="shared" si="291"/>
        <v>646</v>
      </c>
      <c r="AB89" s="51"/>
      <c r="AC89" s="125" t="s">
        <v>154</v>
      </c>
      <c r="AD89" s="60">
        <f t="shared" si="287"/>
        <v>152</v>
      </c>
      <c r="AE89" s="60">
        <f t="shared" si="283"/>
        <v>0</v>
      </c>
      <c r="AF89" s="60">
        <f t="shared" si="284"/>
        <v>0</v>
      </c>
      <c r="AG89" s="60">
        <f t="shared" si="285"/>
        <v>0</v>
      </c>
      <c r="AH89" s="60">
        <f t="shared" si="279"/>
        <v>3</v>
      </c>
      <c r="AI89" s="60">
        <f t="shared" si="280"/>
        <v>0</v>
      </c>
      <c r="AJ89" s="60">
        <f t="shared" si="281"/>
        <v>0</v>
      </c>
      <c r="AK89" s="60">
        <f t="shared" si="282"/>
        <v>0</v>
      </c>
      <c r="AL89" s="60">
        <f t="shared" si="288"/>
        <v>0</v>
      </c>
      <c r="AM89" s="60">
        <f t="shared" si="289"/>
        <v>0</v>
      </c>
      <c r="AN89" s="126">
        <f t="shared" si="290"/>
        <v>155</v>
      </c>
      <c r="AO89" s="236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</row>
    <row r="90" spans="2:89" ht="13.5" hidden="1" outlineLevel="1">
      <c r="B90" s="15" t="s">
        <v>155</v>
      </c>
      <c r="C90" s="240">
        <v>150</v>
      </c>
      <c r="D90" s="240">
        <v>4</v>
      </c>
      <c r="E90" s="240"/>
      <c r="F90" s="240">
        <v>15</v>
      </c>
      <c r="G90" s="241"/>
      <c r="H90" s="241"/>
      <c r="I90" s="241"/>
      <c r="J90" s="241">
        <v>2</v>
      </c>
      <c r="K90" s="241"/>
      <c r="L90" s="241"/>
      <c r="M90" s="241"/>
      <c r="N90" s="241"/>
      <c r="O90" s="241"/>
      <c r="P90" s="241"/>
      <c r="Q90" s="241"/>
      <c r="R90" s="241"/>
      <c r="S90" s="241">
        <v>2</v>
      </c>
      <c r="T90" s="241"/>
      <c r="U90" s="241"/>
      <c r="V90" s="241"/>
      <c r="W90" s="241"/>
      <c r="X90" s="241"/>
      <c r="Y90" s="241"/>
      <c r="Z90" s="242">
        <f t="shared" si="286"/>
        <v>173</v>
      </c>
      <c r="AA90" s="243">
        <f t="shared" si="291"/>
        <v>644</v>
      </c>
      <c r="AB90" s="51"/>
      <c r="AC90" s="125" t="s">
        <v>155</v>
      </c>
      <c r="AD90" s="60">
        <f t="shared" si="287"/>
        <v>169</v>
      </c>
      <c r="AE90" s="60">
        <f t="shared" si="283"/>
        <v>0</v>
      </c>
      <c r="AF90" s="60">
        <f t="shared" si="284"/>
        <v>0</v>
      </c>
      <c r="AG90" s="60">
        <f t="shared" si="285"/>
        <v>0</v>
      </c>
      <c r="AH90" s="60">
        <f t="shared" si="279"/>
        <v>2</v>
      </c>
      <c r="AI90" s="60">
        <f t="shared" si="280"/>
        <v>0</v>
      </c>
      <c r="AJ90" s="60">
        <f t="shared" si="281"/>
        <v>0</v>
      </c>
      <c r="AK90" s="60">
        <f t="shared" si="282"/>
        <v>0</v>
      </c>
      <c r="AL90" s="60">
        <f t="shared" si="288"/>
        <v>2</v>
      </c>
      <c r="AM90" s="60">
        <f t="shared" si="289"/>
        <v>0</v>
      </c>
      <c r="AN90" s="126">
        <f t="shared" si="290"/>
        <v>173</v>
      </c>
      <c r="AO90" s="236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</row>
    <row r="91" spans="2:89" ht="13.5" hidden="1" outlineLevel="1">
      <c r="B91" s="15" t="s">
        <v>156</v>
      </c>
      <c r="C91" s="240">
        <v>137</v>
      </c>
      <c r="D91" s="240">
        <v>2</v>
      </c>
      <c r="E91" s="240">
        <v>3</v>
      </c>
      <c r="F91" s="240">
        <v>19</v>
      </c>
      <c r="G91" s="241"/>
      <c r="H91" s="241"/>
      <c r="I91" s="241"/>
      <c r="J91" s="241">
        <v>3</v>
      </c>
      <c r="K91" s="241">
        <v>2</v>
      </c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2">
        <f t="shared" si="286"/>
        <v>166</v>
      </c>
      <c r="AA91" s="243">
        <f t="shared" si="291"/>
        <v>658</v>
      </c>
      <c r="AB91" s="51"/>
      <c r="AC91" s="123" t="s">
        <v>156</v>
      </c>
      <c r="AD91" s="57">
        <f t="shared" si="287"/>
        <v>161</v>
      </c>
      <c r="AE91" s="57">
        <f t="shared" si="283"/>
        <v>0</v>
      </c>
      <c r="AF91" s="57">
        <f t="shared" si="284"/>
        <v>0</v>
      </c>
      <c r="AG91" s="57">
        <f t="shared" si="285"/>
        <v>0</v>
      </c>
      <c r="AH91" s="57">
        <f t="shared" si="279"/>
        <v>3</v>
      </c>
      <c r="AI91" s="57">
        <f t="shared" si="280"/>
        <v>2</v>
      </c>
      <c r="AJ91" s="57">
        <f t="shared" si="281"/>
        <v>0</v>
      </c>
      <c r="AK91" s="57">
        <f t="shared" si="282"/>
        <v>0</v>
      </c>
      <c r="AL91" s="57">
        <f t="shared" si="288"/>
        <v>0</v>
      </c>
      <c r="AM91" s="57">
        <f t="shared" si="289"/>
        <v>0</v>
      </c>
      <c r="AN91" s="124">
        <f t="shared" si="290"/>
        <v>166</v>
      </c>
      <c r="AO91" s="236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</row>
    <row r="92" spans="2:89" ht="13.5" hidden="1" outlineLevel="1">
      <c r="B92" s="15" t="s">
        <v>157</v>
      </c>
      <c r="C92" s="240">
        <v>133</v>
      </c>
      <c r="D92" s="240">
        <v>3</v>
      </c>
      <c r="E92" s="240">
        <v>1</v>
      </c>
      <c r="F92" s="240">
        <v>15</v>
      </c>
      <c r="G92" s="241">
        <v>1</v>
      </c>
      <c r="H92" s="241"/>
      <c r="I92" s="241"/>
      <c r="J92" s="241">
        <v>3</v>
      </c>
      <c r="K92" s="241">
        <v>1</v>
      </c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2">
        <f t="shared" si="286"/>
        <v>157</v>
      </c>
      <c r="AA92" s="243">
        <f t="shared" si="291"/>
        <v>651</v>
      </c>
      <c r="AB92" s="51"/>
      <c r="AC92" s="123" t="s">
        <v>157</v>
      </c>
      <c r="AD92" s="57">
        <f t="shared" si="287"/>
        <v>152</v>
      </c>
      <c r="AE92" s="57">
        <f t="shared" si="283"/>
        <v>1</v>
      </c>
      <c r="AF92" s="57">
        <f t="shared" si="284"/>
        <v>0</v>
      </c>
      <c r="AG92" s="57">
        <f t="shared" si="285"/>
        <v>0</v>
      </c>
      <c r="AH92" s="57">
        <f t="shared" si="279"/>
        <v>3</v>
      </c>
      <c r="AI92" s="57">
        <f t="shared" si="280"/>
        <v>1</v>
      </c>
      <c r="AJ92" s="57">
        <f t="shared" si="281"/>
        <v>0</v>
      </c>
      <c r="AK92" s="57">
        <f t="shared" si="282"/>
        <v>0</v>
      </c>
      <c r="AL92" s="57">
        <f t="shared" si="288"/>
        <v>0</v>
      </c>
      <c r="AM92" s="57">
        <f t="shared" si="289"/>
        <v>0</v>
      </c>
      <c r="AN92" s="124">
        <f t="shared" si="290"/>
        <v>157</v>
      </c>
      <c r="AO92" s="236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</row>
    <row r="93" spans="2:89" ht="13.5" hidden="1" outlineLevel="1">
      <c r="B93" s="15" t="s">
        <v>158</v>
      </c>
      <c r="C93" s="240">
        <v>150</v>
      </c>
      <c r="D93" s="240">
        <v>4</v>
      </c>
      <c r="E93" s="240">
        <v>2</v>
      </c>
      <c r="F93" s="240">
        <v>11</v>
      </c>
      <c r="G93" s="241">
        <v>2</v>
      </c>
      <c r="H93" s="241"/>
      <c r="I93" s="241"/>
      <c r="J93" s="241">
        <v>4</v>
      </c>
      <c r="K93" s="241">
        <v>2</v>
      </c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41"/>
      <c r="W93" s="241"/>
      <c r="X93" s="241"/>
      <c r="Y93" s="241"/>
      <c r="Z93" s="242">
        <f t="shared" si="286"/>
        <v>175</v>
      </c>
      <c r="AA93" s="243">
        <f t="shared" si="291"/>
        <v>671</v>
      </c>
      <c r="AB93" s="51"/>
      <c r="AC93" s="123" t="s">
        <v>158</v>
      </c>
      <c r="AD93" s="57">
        <f t="shared" si="287"/>
        <v>167</v>
      </c>
      <c r="AE93" s="57">
        <f t="shared" si="283"/>
        <v>2</v>
      </c>
      <c r="AF93" s="57">
        <f t="shared" si="284"/>
        <v>0</v>
      </c>
      <c r="AG93" s="57">
        <f t="shared" si="285"/>
        <v>0</v>
      </c>
      <c r="AH93" s="57">
        <f t="shared" si="279"/>
        <v>4</v>
      </c>
      <c r="AI93" s="57">
        <f t="shared" si="280"/>
        <v>2</v>
      </c>
      <c r="AJ93" s="57">
        <f t="shared" si="281"/>
        <v>0</v>
      </c>
      <c r="AK93" s="57">
        <f t="shared" si="282"/>
        <v>0</v>
      </c>
      <c r="AL93" s="57">
        <f t="shared" si="288"/>
        <v>0</v>
      </c>
      <c r="AM93" s="57">
        <f t="shared" si="289"/>
        <v>0</v>
      </c>
      <c r="AN93" s="124">
        <f t="shared" si="290"/>
        <v>175</v>
      </c>
      <c r="AO93" s="236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</row>
    <row r="94" spans="2:89" ht="13.5" hidden="1" outlineLevel="1">
      <c r="B94" s="15" t="s">
        <v>159</v>
      </c>
      <c r="C94" s="240">
        <v>140</v>
      </c>
      <c r="D94" s="240">
        <v>1</v>
      </c>
      <c r="E94" s="240"/>
      <c r="F94" s="240">
        <v>4</v>
      </c>
      <c r="G94" s="241"/>
      <c r="H94" s="241"/>
      <c r="I94" s="241"/>
      <c r="J94" s="241">
        <v>3</v>
      </c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2">
        <f t="shared" si="286"/>
        <v>148</v>
      </c>
      <c r="AA94" s="243">
        <f t="shared" si="291"/>
        <v>646</v>
      </c>
      <c r="AB94" s="51"/>
      <c r="AC94" s="123" t="s">
        <v>159</v>
      </c>
      <c r="AD94" s="57">
        <f t="shared" si="287"/>
        <v>145</v>
      </c>
      <c r="AE94" s="57">
        <f t="shared" si="283"/>
        <v>0</v>
      </c>
      <c r="AF94" s="57">
        <f t="shared" si="284"/>
        <v>0</v>
      </c>
      <c r="AG94" s="57">
        <f t="shared" si="285"/>
        <v>0</v>
      </c>
      <c r="AH94" s="57">
        <f t="shared" si="279"/>
        <v>3</v>
      </c>
      <c r="AI94" s="57">
        <f t="shared" si="280"/>
        <v>0</v>
      </c>
      <c r="AJ94" s="57">
        <f t="shared" si="281"/>
        <v>0</v>
      </c>
      <c r="AK94" s="57">
        <f t="shared" si="282"/>
        <v>0</v>
      </c>
      <c r="AL94" s="57">
        <f t="shared" si="288"/>
        <v>0</v>
      </c>
      <c r="AM94" s="57">
        <f t="shared" si="289"/>
        <v>0</v>
      </c>
      <c r="AN94" s="124">
        <f t="shared" si="290"/>
        <v>148</v>
      </c>
      <c r="AO94" s="236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</row>
    <row r="95" spans="2:89" ht="13.5" hidden="1" outlineLevel="1">
      <c r="B95" s="15" t="s">
        <v>160</v>
      </c>
      <c r="C95" s="240">
        <v>116</v>
      </c>
      <c r="D95" s="240">
        <v>1</v>
      </c>
      <c r="E95" s="240">
        <v>2</v>
      </c>
      <c r="F95" s="240">
        <v>3</v>
      </c>
      <c r="G95" s="241"/>
      <c r="H95" s="241"/>
      <c r="I95" s="241"/>
      <c r="J95" s="241">
        <v>2</v>
      </c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2">
        <f t="shared" si="286"/>
        <v>124</v>
      </c>
      <c r="AA95" s="243">
        <f t="shared" si="291"/>
        <v>604</v>
      </c>
      <c r="AB95" s="51"/>
      <c r="AC95" s="125" t="s">
        <v>160</v>
      </c>
      <c r="AD95" s="60">
        <f t="shared" si="287"/>
        <v>122</v>
      </c>
      <c r="AE95" s="60">
        <f t="shared" si="283"/>
        <v>0</v>
      </c>
      <c r="AF95" s="60">
        <f t="shared" si="284"/>
        <v>0</v>
      </c>
      <c r="AG95" s="60">
        <f t="shared" si="285"/>
        <v>0</v>
      </c>
      <c r="AH95" s="60">
        <f t="shared" si="279"/>
        <v>2</v>
      </c>
      <c r="AI95" s="60">
        <f t="shared" si="280"/>
        <v>0</v>
      </c>
      <c r="AJ95" s="60">
        <f t="shared" si="281"/>
        <v>0</v>
      </c>
      <c r="AK95" s="60">
        <f t="shared" si="282"/>
        <v>0</v>
      </c>
      <c r="AL95" s="60">
        <f t="shared" si="288"/>
        <v>0</v>
      </c>
      <c r="AM95" s="60">
        <f t="shared" si="289"/>
        <v>0</v>
      </c>
      <c r="AN95" s="126">
        <f t="shared" si="290"/>
        <v>124</v>
      </c>
      <c r="AO95" s="236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</row>
    <row r="96" spans="2:89" ht="13.5" hidden="1" outlineLevel="1">
      <c r="B96" s="15" t="s">
        <v>161</v>
      </c>
      <c r="C96" s="240">
        <v>122</v>
      </c>
      <c r="D96" s="240">
        <v>3</v>
      </c>
      <c r="E96" s="240"/>
      <c r="F96" s="240">
        <v>9</v>
      </c>
      <c r="G96" s="241">
        <v>1</v>
      </c>
      <c r="H96" s="241"/>
      <c r="I96" s="241"/>
      <c r="J96" s="241">
        <v>1</v>
      </c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2">
        <f t="shared" si="286"/>
        <v>136</v>
      </c>
      <c r="AA96" s="243">
        <f t="shared" si="291"/>
        <v>583</v>
      </c>
      <c r="AB96" s="51"/>
      <c r="AC96" s="125" t="s">
        <v>161</v>
      </c>
      <c r="AD96" s="60">
        <f t="shared" si="287"/>
        <v>134</v>
      </c>
      <c r="AE96" s="60">
        <f t="shared" si="283"/>
        <v>1</v>
      </c>
      <c r="AF96" s="60">
        <f t="shared" si="284"/>
        <v>0</v>
      </c>
      <c r="AG96" s="60">
        <f t="shared" si="285"/>
        <v>0</v>
      </c>
      <c r="AH96" s="60">
        <f t="shared" si="279"/>
        <v>1</v>
      </c>
      <c r="AI96" s="60">
        <f t="shared" si="280"/>
        <v>0</v>
      </c>
      <c r="AJ96" s="60">
        <f t="shared" si="281"/>
        <v>0</v>
      </c>
      <c r="AK96" s="60">
        <f t="shared" si="282"/>
        <v>0</v>
      </c>
      <c r="AL96" s="60">
        <f t="shared" si="288"/>
        <v>0</v>
      </c>
      <c r="AM96" s="60">
        <f t="shared" si="289"/>
        <v>0</v>
      </c>
      <c r="AN96" s="126">
        <f t="shared" si="290"/>
        <v>136</v>
      </c>
      <c r="AO96" s="236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</row>
    <row r="97" spans="2:89" ht="13.5" hidden="1" outlineLevel="1">
      <c r="B97" s="15" t="s">
        <v>162</v>
      </c>
      <c r="C97" s="240">
        <v>139</v>
      </c>
      <c r="D97" s="240">
        <v>2</v>
      </c>
      <c r="E97" s="240"/>
      <c r="F97" s="240">
        <v>3</v>
      </c>
      <c r="G97" s="241"/>
      <c r="H97" s="241"/>
      <c r="I97" s="241"/>
      <c r="J97" s="241">
        <v>3</v>
      </c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2">
        <f t="shared" si="286"/>
        <v>147</v>
      </c>
      <c r="AA97" s="243">
        <f t="shared" si="291"/>
        <v>555</v>
      </c>
      <c r="AB97" s="51"/>
      <c r="AC97" s="125" t="s">
        <v>162</v>
      </c>
      <c r="AD97" s="60">
        <f t="shared" si="287"/>
        <v>144</v>
      </c>
      <c r="AE97" s="60">
        <f t="shared" si="283"/>
        <v>0</v>
      </c>
      <c r="AF97" s="60">
        <f t="shared" si="284"/>
        <v>0</v>
      </c>
      <c r="AG97" s="60">
        <f t="shared" si="285"/>
        <v>0</v>
      </c>
      <c r="AH97" s="60">
        <f t="shared" si="279"/>
        <v>3</v>
      </c>
      <c r="AI97" s="60">
        <f t="shared" si="280"/>
        <v>0</v>
      </c>
      <c r="AJ97" s="60">
        <f t="shared" si="281"/>
        <v>0</v>
      </c>
      <c r="AK97" s="60">
        <f t="shared" si="282"/>
        <v>0</v>
      </c>
      <c r="AL97" s="60">
        <f t="shared" si="288"/>
        <v>0</v>
      </c>
      <c r="AM97" s="60">
        <f t="shared" si="289"/>
        <v>0</v>
      </c>
      <c r="AN97" s="126">
        <f t="shared" si="290"/>
        <v>147</v>
      </c>
      <c r="AO97" s="236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</row>
    <row r="98" spans="2:89" ht="13.5" hidden="1" outlineLevel="1">
      <c r="B98" s="15" t="s">
        <v>163</v>
      </c>
      <c r="C98" s="240">
        <v>79</v>
      </c>
      <c r="D98" s="240">
        <v>4</v>
      </c>
      <c r="E98" s="240"/>
      <c r="F98" s="240">
        <v>6</v>
      </c>
      <c r="G98" s="241">
        <v>1</v>
      </c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2">
        <f t="shared" si="286"/>
        <v>90</v>
      </c>
      <c r="AA98" s="243">
        <f t="shared" si="291"/>
        <v>497</v>
      </c>
      <c r="AB98" s="51"/>
      <c r="AC98" s="125" t="s">
        <v>163</v>
      </c>
      <c r="AD98" s="60">
        <f t="shared" si="287"/>
        <v>89</v>
      </c>
      <c r="AE98" s="60">
        <f t="shared" si="283"/>
        <v>1</v>
      </c>
      <c r="AF98" s="60">
        <f t="shared" si="284"/>
        <v>0</v>
      </c>
      <c r="AG98" s="60">
        <f t="shared" si="285"/>
        <v>0</v>
      </c>
      <c r="AH98" s="60">
        <f t="shared" si="279"/>
        <v>0</v>
      </c>
      <c r="AI98" s="60">
        <f t="shared" si="280"/>
        <v>0</v>
      </c>
      <c r="AJ98" s="60">
        <f t="shared" si="281"/>
        <v>0</v>
      </c>
      <c r="AK98" s="60">
        <f t="shared" si="282"/>
        <v>0</v>
      </c>
      <c r="AL98" s="60">
        <f t="shared" si="288"/>
        <v>0</v>
      </c>
      <c r="AM98" s="60">
        <f t="shared" si="289"/>
        <v>0</v>
      </c>
      <c r="AN98" s="126">
        <f t="shared" si="290"/>
        <v>90</v>
      </c>
      <c r="AO98" s="236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</row>
    <row r="99" spans="2:89" ht="13.5" hidden="1" outlineLevel="1">
      <c r="B99" s="15" t="s">
        <v>164</v>
      </c>
      <c r="C99" s="240">
        <v>107</v>
      </c>
      <c r="D99" s="240">
        <v>2</v>
      </c>
      <c r="E99" s="240"/>
      <c r="F99" s="240">
        <v>10</v>
      </c>
      <c r="G99" s="241">
        <v>3</v>
      </c>
      <c r="H99" s="241"/>
      <c r="I99" s="241"/>
      <c r="J99" s="241">
        <v>1</v>
      </c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2">
        <f t="shared" si="286"/>
        <v>123</v>
      </c>
      <c r="AA99" s="243">
        <f t="shared" si="291"/>
        <v>496</v>
      </c>
      <c r="AB99" s="51"/>
      <c r="AC99" s="123" t="s">
        <v>164</v>
      </c>
      <c r="AD99" s="57">
        <f t="shared" si="287"/>
        <v>119</v>
      </c>
      <c r="AE99" s="57">
        <f t="shared" si="283"/>
        <v>3</v>
      </c>
      <c r="AF99" s="57">
        <f t="shared" si="284"/>
        <v>0</v>
      </c>
      <c r="AG99" s="57">
        <f t="shared" si="285"/>
        <v>0</v>
      </c>
      <c r="AH99" s="57">
        <f t="shared" si="279"/>
        <v>1</v>
      </c>
      <c r="AI99" s="57">
        <f t="shared" si="280"/>
        <v>0</v>
      </c>
      <c r="AJ99" s="57">
        <f t="shared" si="281"/>
        <v>0</v>
      </c>
      <c r="AK99" s="57">
        <f t="shared" si="282"/>
        <v>0</v>
      </c>
      <c r="AL99" s="57">
        <f t="shared" si="288"/>
        <v>0</v>
      </c>
      <c r="AM99" s="57">
        <f t="shared" si="289"/>
        <v>0</v>
      </c>
      <c r="AN99" s="124">
        <f t="shared" si="290"/>
        <v>123</v>
      </c>
      <c r="AO99" s="236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</row>
    <row r="100" spans="2:89" ht="13.5" hidden="1" outlineLevel="1">
      <c r="B100" s="15" t="s">
        <v>165</v>
      </c>
      <c r="C100" s="240">
        <v>89</v>
      </c>
      <c r="D100" s="240">
        <v>4</v>
      </c>
      <c r="E100" s="240"/>
      <c r="F100" s="240">
        <v>8</v>
      </c>
      <c r="G100" s="241">
        <v>2</v>
      </c>
      <c r="H100" s="241"/>
      <c r="I100" s="241"/>
      <c r="J100" s="241">
        <v>1</v>
      </c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2">
        <f t="shared" si="286"/>
        <v>104</v>
      </c>
      <c r="AA100" s="243">
        <f t="shared" si="291"/>
        <v>464</v>
      </c>
      <c r="AB100" s="51"/>
      <c r="AC100" s="123" t="s">
        <v>165</v>
      </c>
      <c r="AD100" s="57">
        <f t="shared" si="287"/>
        <v>101</v>
      </c>
      <c r="AE100" s="57">
        <f t="shared" si="283"/>
        <v>2</v>
      </c>
      <c r="AF100" s="57">
        <f t="shared" si="284"/>
        <v>0</v>
      </c>
      <c r="AG100" s="57">
        <f t="shared" si="285"/>
        <v>0</v>
      </c>
      <c r="AH100" s="57">
        <f t="shared" si="279"/>
        <v>1</v>
      </c>
      <c r="AI100" s="57">
        <f t="shared" si="280"/>
        <v>0</v>
      </c>
      <c r="AJ100" s="57">
        <f t="shared" si="281"/>
        <v>0</v>
      </c>
      <c r="AK100" s="57">
        <f t="shared" si="282"/>
        <v>0</v>
      </c>
      <c r="AL100" s="57">
        <f t="shared" si="288"/>
        <v>0</v>
      </c>
      <c r="AM100" s="57">
        <f t="shared" si="289"/>
        <v>0</v>
      </c>
      <c r="AN100" s="124">
        <f t="shared" si="290"/>
        <v>104</v>
      </c>
      <c r="AO100" s="236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</row>
    <row r="101" spans="2:89" ht="13.5" hidden="1" outlineLevel="1">
      <c r="B101" s="15" t="s">
        <v>166</v>
      </c>
      <c r="C101" s="240">
        <v>87</v>
      </c>
      <c r="D101" s="240">
        <v>2</v>
      </c>
      <c r="E101" s="240">
        <v>1</v>
      </c>
      <c r="F101" s="240">
        <v>7</v>
      </c>
      <c r="G101" s="241">
        <v>1</v>
      </c>
      <c r="H101" s="241"/>
      <c r="I101" s="241"/>
      <c r="J101" s="241">
        <v>2</v>
      </c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2">
        <f t="shared" si="286"/>
        <v>100</v>
      </c>
      <c r="AA101" s="243">
        <f t="shared" si="291"/>
        <v>417</v>
      </c>
      <c r="AB101" s="51"/>
      <c r="AC101" s="123" t="s">
        <v>166</v>
      </c>
      <c r="AD101" s="57">
        <f t="shared" si="287"/>
        <v>97</v>
      </c>
      <c r="AE101" s="57">
        <f t="shared" si="283"/>
        <v>1</v>
      </c>
      <c r="AF101" s="57">
        <f t="shared" si="284"/>
        <v>0</v>
      </c>
      <c r="AG101" s="57">
        <f t="shared" si="285"/>
        <v>0</v>
      </c>
      <c r="AH101" s="57">
        <f t="shared" si="279"/>
        <v>2</v>
      </c>
      <c r="AI101" s="57">
        <f t="shared" si="280"/>
        <v>0</v>
      </c>
      <c r="AJ101" s="57">
        <f t="shared" si="281"/>
        <v>0</v>
      </c>
      <c r="AK101" s="57">
        <f t="shared" si="282"/>
        <v>0</v>
      </c>
      <c r="AL101" s="57">
        <f t="shared" si="288"/>
        <v>0</v>
      </c>
      <c r="AM101" s="57">
        <f t="shared" si="289"/>
        <v>0</v>
      </c>
      <c r="AN101" s="124">
        <f t="shared" si="290"/>
        <v>100</v>
      </c>
      <c r="AO101" s="236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</row>
    <row r="102" spans="2:89" ht="13.5" hidden="1" outlineLevel="1">
      <c r="B102" s="15" t="s">
        <v>167</v>
      </c>
      <c r="C102" s="240">
        <v>92</v>
      </c>
      <c r="D102" s="240">
        <v>1</v>
      </c>
      <c r="E102" s="240"/>
      <c r="F102" s="240">
        <v>7</v>
      </c>
      <c r="G102" s="241">
        <v>2</v>
      </c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2">
        <f t="shared" si="286"/>
        <v>102</v>
      </c>
      <c r="AA102" s="243">
        <f t="shared" si="291"/>
        <v>429</v>
      </c>
      <c r="AB102" s="51"/>
      <c r="AC102" s="123" t="s">
        <v>167</v>
      </c>
      <c r="AD102" s="57">
        <f t="shared" si="287"/>
        <v>100</v>
      </c>
      <c r="AE102" s="57">
        <f t="shared" si="283"/>
        <v>2</v>
      </c>
      <c r="AF102" s="57">
        <f t="shared" si="284"/>
        <v>0</v>
      </c>
      <c r="AG102" s="57">
        <f t="shared" si="285"/>
        <v>0</v>
      </c>
      <c r="AH102" s="57">
        <f t="shared" si="279"/>
        <v>0</v>
      </c>
      <c r="AI102" s="57">
        <f t="shared" si="280"/>
        <v>0</v>
      </c>
      <c r="AJ102" s="57">
        <f t="shared" si="281"/>
        <v>0</v>
      </c>
      <c r="AK102" s="57">
        <f t="shared" si="282"/>
        <v>0</v>
      </c>
      <c r="AL102" s="57">
        <f t="shared" si="288"/>
        <v>0</v>
      </c>
      <c r="AM102" s="57">
        <f t="shared" si="289"/>
        <v>0</v>
      </c>
      <c r="AN102" s="124">
        <f t="shared" si="290"/>
        <v>102</v>
      </c>
      <c r="AO102" s="236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</row>
    <row r="103" spans="2:89" ht="13.5" hidden="1" outlineLevel="1">
      <c r="B103" s="15" t="s">
        <v>168</v>
      </c>
      <c r="C103" s="240">
        <v>78</v>
      </c>
      <c r="D103" s="240">
        <v>4</v>
      </c>
      <c r="E103" s="240"/>
      <c r="F103" s="240">
        <v>7</v>
      </c>
      <c r="G103" s="241">
        <v>3</v>
      </c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2">
        <f t="shared" si="286"/>
        <v>92</v>
      </c>
      <c r="AA103" s="243">
        <f t="shared" si="291"/>
        <v>398</v>
      </c>
      <c r="AB103" s="51"/>
      <c r="AC103" s="125" t="s">
        <v>168</v>
      </c>
      <c r="AD103" s="60">
        <f t="shared" si="287"/>
        <v>89</v>
      </c>
      <c r="AE103" s="60">
        <f t="shared" si="283"/>
        <v>3</v>
      </c>
      <c r="AF103" s="60">
        <f t="shared" si="284"/>
        <v>0</v>
      </c>
      <c r="AG103" s="60">
        <f t="shared" si="285"/>
        <v>0</v>
      </c>
      <c r="AH103" s="60">
        <f t="shared" si="279"/>
        <v>0</v>
      </c>
      <c r="AI103" s="60">
        <f t="shared" si="280"/>
        <v>0</v>
      </c>
      <c r="AJ103" s="60">
        <f t="shared" si="281"/>
        <v>0</v>
      </c>
      <c r="AK103" s="60">
        <f t="shared" si="282"/>
        <v>0</v>
      </c>
      <c r="AL103" s="60">
        <f t="shared" si="288"/>
        <v>0</v>
      </c>
      <c r="AM103" s="60">
        <f t="shared" si="289"/>
        <v>0</v>
      </c>
      <c r="AN103" s="126">
        <f t="shared" si="290"/>
        <v>92</v>
      </c>
      <c r="AO103" s="236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</row>
    <row r="104" spans="2:89" ht="13.5" hidden="1" outlineLevel="1">
      <c r="B104" s="15" t="s">
        <v>169</v>
      </c>
      <c r="C104" s="240">
        <v>62</v>
      </c>
      <c r="D104" s="240">
        <v>2</v>
      </c>
      <c r="E104" s="240"/>
      <c r="F104" s="240">
        <v>8</v>
      </c>
      <c r="G104" s="241"/>
      <c r="H104" s="241"/>
      <c r="I104" s="241"/>
      <c r="J104" s="241">
        <v>2</v>
      </c>
      <c r="K104" s="241">
        <v>1</v>
      </c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2">
        <f t="shared" si="286"/>
        <v>75</v>
      </c>
      <c r="AA104" s="243">
        <f t="shared" si="291"/>
        <v>369</v>
      </c>
      <c r="AB104" s="51"/>
      <c r="AC104" s="125" t="s">
        <v>169</v>
      </c>
      <c r="AD104" s="60">
        <f t="shared" si="287"/>
        <v>72</v>
      </c>
      <c r="AE104" s="60">
        <f t="shared" si="283"/>
        <v>0</v>
      </c>
      <c r="AF104" s="60">
        <f t="shared" si="284"/>
        <v>0</v>
      </c>
      <c r="AG104" s="60">
        <f t="shared" si="285"/>
        <v>0</v>
      </c>
      <c r="AH104" s="60">
        <f t="shared" si="279"/>
        <v>2</v>
      </c>
      <c r="AI104" s="60">
        <f t="shared" si="280"/>
        <v>1</v>
      </c>
      <c r="AJ104" s="60">
        <f t="shared" si="281"/>
        <v>0</v>
      </c>
      <c r="AK104" s="60">
        <f t="shared" si="282"/>
        <v>0</v>
      </c>
      <c r="AL104" s="60">
        <f t="shared" si="288"/>
        <v>0</v>
      </c>
      <c r="AM104" s="60">
        <f t="shared" si="289"/>
        <v>0</v>
      </c>
      <c r="AN104" s="126">
        <f t="shared" si="290"/>
        <v>75</v>
      </c>
      <c r="AO104" s="236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</row>
    <row r="105" spans="2:89" ht="13.5" hidden="1" outlineLevel="1">
      <c r="B105" s="15" t="s">
        <v>170</v>
      </c>
      <c r="C105" s="240">
        <v>61</v>
      </c>
      <c r="D105" s="240">
        <v>1</v>
      </c>
      <c r="E105" s="240"/>
      <c r="F105" s="240">
        <v>6</v>
      </c>
      <c r="G105" s="241"/>
      <c r="H105" s="241"/>
      <c r="I105" s="241"/>
      <c r="J105" s="241">
        <v>1</v>
      </c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2">
        <f t="shared" si="286"/>
        <v>69</v>
      </c>
      <c r="AA105" s="243">
        <f t="shared" si="291"/>
        <v>338</v>
      </c>
      <c r="AB105" s="51"/>
      <c r="AC105" s="125" t="s">
        <v>170</v>
      </c>
      <c r="AD105" s="60">
        <f t="shared" si="287"/>
        <v>68</v>
      </c>
      <c r="AE105" s="60">
        <f t="shared" si="283"/>
        <v>0</v>
      </c>
      <c r="AF105" s="60">
        <f t="shared" si="284"/>
        <v>0</v>
      </c>
      <c r="AG105" s="60">
        <f t="shared" si="285"/>
        <v>0</v>
      </c>
      <c r="AH105" s="60">
        <f t="shared" si="279"/>
        <v>1</v>
      </c>
      <c r="AI105" s="60">
        <f t="shared" si="280"/>
        <v>0</v>
      </c>
      <c r="AJ105" s="60">
        <f t="shared" si="281"/>
        <v>0</v>
      </c>
      <c r="AK105" s="60">
        <f t="shared" si="282"/>
        <v>0</v>
      </c>
      <c r="AL105" s="60">
        <f t="shared" si="288"/>
        <v>0</v>
      </c>
      <c r="AM105" s="60">
        <f t="shared" si="289"/>
        <v>0</v>
      </c>
      <c r="AN105" s="126">
        <f t="shared" si="290"/>
        <v>69</v>
      </c>
      <c r="AO105" s="236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</row>
    <row r="106" spans="2:89" ht="13.5" hidden="1" outlineLevel="1">
      <c r="B106" s="15" t="s">
        <v>171</v>
      </c>
      <c r="C106" s="240">
        <v>63</v>
      </c>
      <c r="D106" s="240">
        <v>4</v>
      </c>
      <c r="E106" s="240">
        <v>1</v>
      </c>
      <c r="F106" s="240">
        <v>1</v>
      </c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2">
        <f t="shared" si="286"/>
        <v>69</v>
      </c>
      <c r="AA106" s="243">
        <f t="shared" si="291"/>
        <v>305</v>
      </c>
      <c r="AB106" s="51"/>
      <c r="AC106" s="127" t="s">
        <v>171</v>
      </c>
      <c r="AD106" s="128">
        <f t="shared" si="287"/>
        <v>69</v>
      </c>
      <c r="AE106" s="128">
        <f t="shared" si="283"/>
        <v>0</v>
      </c>
      <c r="AF106" s="128">
        <f t="shared" si="284"/>
        <v>0</v>
      </c>
      <c r="AG106" s="128">
        <f t="shared" si="285"/>
        <v>0</v>
      </c>
      <c r="AH106" s="128">
        <f t="shared" si="279"/>
        <v>0</v>
      </c>
      <c r="AI106" s="128">
        <f t="shared" si="280"/>
        <v>0</v>
      </c>
      <c r="AJ106" s="128">
        <f t="shared" si="281"/>
        <v>0</v>
      </c>
      <c r="AK106" s="128">
        <f t="shared" si="282"/>
        <v>0</v>
      </c>
      <c r="AL106" s="128">
        <f t="shared" si="288"/>
        <v>0</v>
      </c>
      <c r="AM106" s="128">
        <f t="shared" si="289"/>
        <v>0</v>
      </c>
      <c r="AN106" s="129">
        <f t="shared" si="290"/>
        <v>69</v>
      </c>
      <c r="AO106" s="236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</row>
    <row r="107" spans="2:89" s="13" customFormat="1" ht="13.5" hidden="1" outlineLevel="1">
      <c r="B107" s="98"/>
      <c r="C107" s="99"/>
      <c r="D107" s="99"/>
      <c r="E107" s="99"/>
      <c r="F107" s="99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1"/>
      <c r="AA107" s="102"/>
      <c r="AB107" s="51"/>
      <c r="AC107" s="103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236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</row>
    <row r="108" spans="2:89" s="13" customFormat="1" ht="13.5" collapsed="1">
      <c r="B108" s="18"/>
      <c r="C108" s="104"/>
      <c r="D108" s="104"/>
      <c r="E108" s="104"/>
      <c r="F108" s="104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6"/>
      <c r="AA108" s="63"/>
      <c r="AB108" s="51"/>
      <c r="AC108" s="103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236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</row>
    <row r="109" spans="2:89" ht="17.25" customHeight="1">
      <c r="B109" s="3" t="s">
        <v>243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 t="s">
        <v>187</v>
      </c>
      <c r="P109" s="3"/>
      <c r="Q109" s="3"/>
      <c r="R109" s="3"/>
      <c r="S109" s="3"/>
      <c r="T109" s="3"/>
      <c r="U109" s="95">
        <v>1</v>
      </c>
      <c r="V109" s="340" t="s">
        <v>181</v>
      </c>
      <c r="W109" s="341"/>
      <c r="X109" s="341"/>
      <c r="Y109" s="117" t="str">
        <f>VLOOKUP(U109,AO118:AP141,2,FALSE)</f>
        <v>14:00-15:00</v>
      </c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234"/>
      <c r="CB109" s="43"/>
      <c r="CC109" s="43"/>
      <c r="CD109" s="150"/>
      <c r="CE109" s="150"/>
      <c r="CF109" s="150"/>
      <c r="CG109" s="43"/>
      <c r="CH109" s="43"/>
      <c r="CI109" s="43"/>
      <c r="CJ109" s="43"/>
      <c r="CK109" s="43"/>
    </row>
    <row r="110" spans="2:89" ht="17.25" customHeight="1">
      <c r="B110" s="4" t="s">
        <v>0</v>
      </c>
      <c r="C110" s="5" t="s">
        <v>179</v>
      </c>
      <c r="D110" s="5"/>
      <c r="E110" s="5"/>
      <c r="F110" s="5"/>
      <c r="G110" s="107" t="s">
        <v>244</v>
      </c>
      <c r="H110" s="7"/>
      <c r="I110" s="7"/>
      <c r="J110" s="6" t="s">
        <v>230</v>
      </c>
      <c r="K110" s="7"/>
      <c r="M110" s="7"/>
      <c r="P110" s="8"/>
      <c r="Q110" s="9"/>
      <c r="R110" s="6"/>
      <c r="S110" s="6"/>
      <c r="T110" s="2"/>
      <c r="U110" s="156">
        <f>IF(BO124=MAX($BO$17:$BO$20),BO124,IF(BO125=MAX(BO124:BO127),BO125,IF(BO126=MAX(BO124:BO127),BO126,IF(BO127=MAX(BO124:BO127),BO127,""))))</f>
        <v>2</v>
      </c>
      <c r="V110" s="340" t="s">
        <v>180</v>
      </c>
      <c r="W110" s="341"/>
      <c r="X110" s="341"/>
      <c r="Y110" s="117" t="str">
        <f>VLOOKUP(U110,AO118:AP141,2,FALSE)</f>
        <v>09:00-10:00</v>
      </c>
      <c r="Z110" s="118"/>
      <c r="AA110" s="119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234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4"/>
      <c r="BY110" s="43"/>
      <c r="BZ110" s="43"/>
      <c r="CA110" s="43"/>
      <c r="CB110" s="43"/>
      <c r="CC110" s="43"/>
      <c r="CD110" s="150"/>
      <c r="CE110" s="150"/>
      <c r="CF110" s="150"/>
      <c r="CG110" s="43"/>
      <c r="CH110" s="43"/>
      <c r="CI110" s="43"/>
      <c r="CJ110" s="43"/>
      <c r="CK110" s="43"/>
    </row>
    <row r="111" spans="2:89" ht="17.25" customHeight="1">
      <c r="B111" s="4" t="s">
        <v>242</v>
      </c>
      <c r="C111" s="6" t="s">
        <v>224</v>
      </c>
      <c r="D111" s="6"/>
      <c r="E111" s="4"/>
      <c r="F111" s="7"/>
      <c r="G111" s="107" t="s">
        <v>1</v>
      </c>
      <c r="H111" s="7"/>
      <c r="I111" s="7"/>
      <c r="J111" s="6" t="s">
        <v>227</v>
      </c>
      <c r="K111" s="7"/>
      <c r="M111" s="7"/>
      <c r="P111" s="8"/>
      <c r="Q111" s="9"/>
      <c r="R111" s="6"/>
      <c r="S111" s="6"/>
      <c r="T111" s="2"/>
      <c r="U111" s="96">
        <f>IF(BO134=MAX($BO$27:$BO$30),BO134,IF(BO135=MAX(BO134:BO137),BO135,IF(BO136=MAX(BO134:BO137),BO136,IF(BO137=MAX(BO134:BO137),BO137,""))))</f>
        <v>3</v>
      </c>
      <c r="V111" s="340" t="s">
        <v>175</v>
      </c>
      <c r="W111" s="341"/>
      <c r="X111" s="341"/>
      <c r="Y111" s="117" t="str">
        <f>VLOOKUP(U111,AO118:AP141,2,FALSE)</f>
        <v>18:00-19:00</v>
      </c>
      <c r="Z111" s="119"/>
      <c r="AA111" s="119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4"/>
      <c r="BY111" s="43"/>
      <c r="BZ111" s="43"/>
      <c r="CA111" s="43"/>
    </row>
    <row r="112" spans="2:89" ht="14.25">
      <c r="B112" s="11" t="s">
        <v>2</v>
      </c>
      <c r="C112" s="6" t="s">
        <v>225</v>
      </c>
      <c r="D112" s="12"/>
      <c r="E112" s="7"/>
      <c r="F112" s="7"/>
      <c r="G112" s="107" t="s">
        <v>245</v>
      </c>
      <c r="H112" s="7"/>
      <c r="I112" s="7"/>
      <c r="J112" s="6" t="s">
        <v>228</v>
      </c>
      <c r="K112" s="7"/>
      <c r="M112" s="7"/>
      <c r="P112" s="8"/>
      <c r="Q112" s="9"/>
      <c r="R112" s="6"/>
      <c r="S112" s="6"/>
      <c r="T112" s="2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101" s="32" customFormat="1" ht="20.25">
      <c r="B113" s="108"/>
      <c r="C113" s="109"/>
      <c r="D113" s="109"/>
      <c r="E113" s="88"/>
      <c r="F113" s="88"/>
      <c r="G113" s="110"/>
      <c r="H113" s="88"/>
      <c r="I113" s="88"/>
      <c r="J113" s="87"/>
      <c r="K113" s="88"/>
      <c r="M113" s="88"/>
      <c r="P113" s="111"/>
      <c r="Q113" s="112"/>
      <c r="R113" s="87"/>
      <c r="S113" s="87"/>
      <c r="T113" s="13"/>
      <c r="U113" s="120" t="str">
        <f>IF(Y109=Y110,"Hora Pico dia igual a Hora Pico Manhã",IF(Y109=Y111,"Hora Pico Dia igual a Hora Pico Tarde",""))</f>
        <v/>
      </c>
      <c r="V113" s="2"/>
      <c r="W113" s="2"/>
      <c r="X113" s="2"/>
      <c r="Y113" s="2"/>
      <c r="Z113" s="2"/>
      <c r="AA113" s="1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233"/>
      <c r="AP113" s="113"/>
      <c r="AQ113" s="114"/>
      <c r="AR113" s="115"/>
      <c r="AS113" s="115"/>
      <c r="AT113" s="114"/>
      <c r="AU113" s="115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113"/>
      <c r="BS113" s="114"/>
      <c r="BT113" s="115"/>
      <c r="BU113" s="115"/>
      <c r="BV113" s="114"/>
      <c r="BW113" s="115"/>
      <c r="BX113" s="46"/>
      <c r="BY113" s="46"/>
      <c r="BZ113" s="46"/>
      <c r="CA113" s="46"/>
      <c r="CB113" s="46"/>
      <c r="CC113" s="46"/>
      <c r="CD113" s="153"/>
      <c r="CE113" s="153"/>
      <c r="CF113" s="153"/>
      <c r="CG113" s="46"/>
      <c r="CH113" s="46"/>
      <c r="CI113" s="46"/>
      <c r="CJ113" s="46"/>
      <c r="CK113" s="46"/>
    </row>
    <row r="114" spans="2:101" ht="13.5" hidden="1" outlineLevel="1" thickBot="1">
      <c r="U114" s="10"/>
      <c r="V114" s="2"/>
      <c r="W114" s="2"/>
      <c r="X114" s="2"/>
      <c r="Y114" s="2"/>
      <c r="Z114" s="2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R114" s="1"/>
    </row>
    <row r="115" spans="2:101" s="48" customFormat="1" ht="12.75" hidden="1" customHeight="1" outlineLevel="1">
      <c r="B115" s="348" t="s">
        <v>3</v>
      </c>
      <c r="C115" s="369" t="s">
        <v>45</v>
      </c>
      <c r="D115" s="369"/>
      <c r="E115" s="369"/>
      <c r="F115" s="369"/>
      <c r="G115" s="369" t="s">
        <v>46</v>
      </c>
      <c r="H115" s="369"/>
      <c r="I115" s="369"/>
      <c r="J115" s="369"/>
      <c r="K115" s="369"/>
      <c r="L115" s="369"/>
      <c r="M115" s="369"/>
      <c r="N115" s="369"/>
      <c r="O115" s="369"/>
      <c r="P115" s="369"/>
      <c r="Q115" s="369"/>
      <c r="R115" s="369"/>
      <c r="S115" s="369"/>
      <c r="T115" s="369"/>
      <c r="U115" s="369"/>
      <c r="V115" s="369"/>
      <c r="W115" s="369"/>
      <c r="X115" s="369"/>
      <c r="Y115" s="369"/>
      <c r="Z115" s="348" t="s">
        <v>47</v>
      </c>
      <c r="AA115" s="348" t="s">
        <v>48</v>
      </c>
      <c r="AB115" s="47"/>
      <c r="AC115" s="370" t="s">
        <v>49</v>
      </c>
      <c r="AD115" s="373" t="s">
        <v>4</v>
      </c>
      <c r="AE115" s="374" t="s">
        <v>50</v>
      </c>
      <c r="AF115" s="374"/>
      <c r="AG115" s="374"/>
      <c r="AH115" s="374"/>
      <c r="AI115" s="374"/>
      <c r="AJ115" s="374"/>
      <c r="AK115" s="374"/>
      <c r="AL115" s="374"/>
      <c r="AM115" s="374"/>
      <c r="AN115" s="375" t="s">
        <v>8</v>
      </c>
      <c r="AO115" s="235"/>
      <c r="AP115" s="355" t="s">
        <v>3</v>
      </c>
      <c r="AQ115" s="358" t="s">
        <v>45</v>
      </c>
      <c r="AR115" s="358"/>
      <c r="AS115" s="358"/>
      <c r="AT115" s="358"/>
      <c r="AU115" s="358" t="s">
        <v>46</v>
      </c>
      <c r="AV115" s="358"/>
      <c r="AW115" s="358"/>
      <c r="AX115" s="358"/>
      <c r="AY115" s="358"/>
      <c r="AZ115" s="358"/>
      <c r="BA115" s="358"/>
      <c r="BB115" s="358"/>
      <c r="BC115" s="358"/>
      <c r="BD115" s="358"/>
      <c r="BE115" s="358"/>
      <c r="BF115" s="358"/>
      <c r="BG115" s="358"/>
      <c r="BH115" s="358"/>
      <c r="BI115" s="358"/>
      <c r="BJ115" s="358"/>
      <c r="BK115" s="358"/>
      <c r="BL115" s="358"/>
      <c r="BM115" s="358"/>
      <c r="BN115" s="359" t="s">
        <v>48</v>
      </c>
      <c r="BO115" s="47"/>
      <c r="BP115" s="47"/>
      <c r="BQ115" s="47"/>
      <c r="BR115" s="362" t="s">
        <v>49</v>
      </c>
      <c r="BS115" s="342" t="s">
        <v>4</v>
      </c>
      <c r="BT115" s="365" t="s">
        <v>50</v>
      </c>
      <c r="BU115" s="365"/>
      <c r="BV115" s="365"/>
      <c r="BW115" s="365"/>
      <c r="BX115" s="365"/>
      <c r="BY115" s="365"/>
      <c r="BZ115" s="365"/>
      <c r="CA115" s="365"/>
      <c r="CB115" s="365"/>
      <c r="CC115" s="366" t="s">
        <v>8</v>
      </c>
      <c r="CD115" s="151"/>
      <c r="CE115" s="151"/>
      <c r="CF115" s="151"/>
      <c r="CG115" s="362" t="s">
        <v>49</v>
      </c>
      <c r="CH115" s="342" t="s">
        <v>9</v>
      </c>
      <c r="CI115" s="342" t="s">
        <v>10</v>
      </c>
      <c r="CJ115" s="342" t="s">
        <v>7</v>
      </c>
      <c r="CK115" s="345" t="s">
        <v>8</v>
      </c>
      <c r="CN115" s="362" t="s">
        <v>49</v>
      </c>
      <c r="CO115" s="342" t="s">
        <v>184</v>
      </c>
      <c r="CP115" s="342" t="s">
        <v>182</v>
      </c>
      <c r="CQ115" s="342" t="s">
        <v>183</v>
      </c>
      <c r="CR115" s="345" t="s">
        <v>8</v>
      </c>
      <c r="CT115" s="362" t="s">
        <v>49</v>
      </c>
      <c r="CU115" s="342" t="s">
        <v>178</v>
      </c>
      <c r="CV115" s="342" t="s">
        <v>185</v>
      </c>
      <c r="CW115" s="345" t="s">
        <v>8</v>
      </c>
    </row>
    <row r="116" spans="2:101" s="49" customFormat="1" ht="12.75" hidden="1" customHeight="1" outlineLevel="1">
      <c r="B116" s="348"/>
      <c r="C116" s="348" t="s">
        <v>51</v>
      </c>
      <c r="D116" s="348" t="s">
        <v>229</v>
      </c>
      <c r="E116" s="348" t="s">
        <v>53</v>
      </c>
      <c r="F116" s="238" t="s">
        <v>54</v>
      </c>
      <c r="G116" s="348" t="s">
        <v>55</v>
      </c>
      <c r="H116" s="348"/>
      <c r="I116" s="348"/>
      <c r="J116" s="348" t="s">
        <v>56</v>
      </c>
      <c r="K116" s="348"/>
      <c r="L116" s="348"/>
      <c r="M116" s="348"/>
      <c r="N116" s="348" t="s">
        <v>40</v>
      </c>
      <c r="O116" s="348"/>
      <c r="P116" s="348"/>
      <c r="Q116" s="348"/>
      <c r="R116" s="348"/>
      <c r="S116" s="348"/>
      <c r="T116" s="348"/>
      <c r="U116" s="348" t="s">
        <v>7</v>
      </c>
      <c r="V116" s="348"/>
      <c r="W116" s="348"/>
      <c r="X116" s="348"/>
      <c r="Y116" s="348"/>
      <c r="Z116" s="348"/>
      <c r="AA116" s="348"/>
      <c r="AB116" s="47"/>
      <c r="AC116" s="371"/>
      <c r="AD116" s="343"/>
      <c r="AE116" s="349" t="s">
        <v>5</v>
      </c>
      <c r="AF116" s="349"/>
      <c r="AG116" s="349"/>
      <c r="AH116" s="349" t="s">
        <v>6</v>
      </c>
      <c r="AI116" s="349"/>
      <c r="AJ116" s="349"/>
      <c r="AK116" s="349"/>
      <c r="AL116" s="350" t="s">
        <v>40</v>
      </c>
      <c r="AM116" s="350" t="s">
        <v>7</v>
      </c>
      <c r="AN116" s="376"/>
      <c r="AO116" s="235"/>
      <c r="AP116" s="356"/>
      <c r="AQ116" s="352" t="s">
        <v>51</v>
      </c>
      <c r="AR116" s="352" t="s">
        <v>52</v>
      </c>
      <c r="AS116" s="352" t="s">
        <v>53</v>
      </c>
      <c r="AT116" s="300" t="s">
        <v>54</v>
      </c>
      <c r="AU116" s="354" t="s">
        <v>55</v>
      </c>
      <c r="AV116" s="354"/>
      <c r="AW116" s="354"/>
      <c r="AX116" s="354" t="s">
        <v>56</v>
      </c>
      <c r="AY116" s="354"/>
      <c r="AZ116" s="354"/>
      <c r="BA116" s="354"/>
      <c r="BB116" s="354" t="s">
        <v>40</v>
      </c>
      <c r="BC116" s="354"/>
      <c r="BD116" s="354"/>
      <c r="BE116" s="354"/>
      <c r="BF116" s="354"/>
      <c r="BG116" s="354"/>
      <c r="BH116" s="354"/>
      <c r="BI116" s="354" t="s">
        <v>7</v>
      </c>
      <c r="BJ116" s="354"/>
      <c r="BK116" s="354"/>
      <c r="BL116" s="354"/>
      <c r="BM116" s="354"/>
      <c r="BN116" s="360"/>
      <c r="BO116" s="47"/>
      <c r="BP116" s="47"/>
      <c r="BQ116" s="47"/>
      <c r="BR116" s="363"/>
      <c r="BS116" s="343"/>
      <c r="BT116" s="349" t="s">
        <v>5</v>
      </c>
      <c r="BU116" s="349"/>
      <c r="BV116" s="349"/>
      <c r="BW116" s="349" t="s">
        <v>6</v>
      </c>
      <c r="BX116" s="349"/>
      <c r="BY116" s="349"/>
      <c r="BZ116" s="349"/>
      <c r="CA116" s="350" t="s">
        <v>40</v>
      </c>
      <c r="CB116" s="350" t="s">
        <v>7</v>
      </c>
      <c r="CC116" s="367"/>
      <c r="CD116" s="151"/>
      <c r="CE116" s="151"/>
      <c r="CF116" s="151"/>
      <c r="CG116" s="363"/>
      <c r="CH116" s="343"/>
      <c r="CI116" s="343"/>
      <c r="CJ116" s="343"/>
      <c r="CK116" s="346"/>
      <c r="CN116" s="363"/>
      <c r="CO116" s="343"/>
      <c r="CP116" s="343"/>
      <c r="CQ116" s="343"/>
      <c r="CR116" s="346"/>
      <c r="CT116" s="363"/>
      <c r="CU116" s="343"/>
      <c r="CV116" s="343"/>
      <c r="CW116" s="346"/>
    </row>
    <row r="117" spans="2:101" s="50" customFormat="1" ht="26.25" hidden="1" outlineLevel="1" thickBot="1">
      <c r="B117" s="348"/>
      <c r="C117" s="348"/>
      <c r="D117" s="348"/>
      <c r="E117" s="348"/>
      <c r="F117" s="238" t="s">
        <v>57</v>
      </c>
      <c r="G117" s="239" t="s">
        <v>58</v>
      </c>
      <c r="H117" s="239" t="s">
        <v>59</v>
      </c>
      <c r="I117" s="239" t="s">
        <v>60</v>
      </c>
      <c r="J117" s="239" t="s">
        <v>61</v>
      </c>
      <c r="K117" s="239" t="s">
        <v>62</v>
      </c>
      <c r="L117" s="239" t="s">
        <v>63</v>
      </c>
      <c r="M117" s="239" t="s">
        <v>44</v>
      </c>
      <c r="N117" s="239" t="s">
        <v>64</v>
      </c>
      <c r="O117" s="239" t="s">
        <v>65</v>
      </c>
      <c r="P117" s="239" t="s">
        <v>66</v>
      </c>
      <c r="Q117" s="239" t="s">
        <v>67</v>
      </c>
      <c r="R117" s="239" t="s">
        <v>68</v>
      </c>
      <c r="S117" s="239" t="s">
        <v>69</v>
      </c>
      <c r="T117" s="239" t="s">
        <v>70</v>
      </c>
      <c r="U117" s="239" t="s">
        <v>71</v>
      </c>
      <c r="V117" s="239" t="s">
        <v>72</v>
      </c>
      <c r="W117" s="239" t="s">
        <v>73</v>
      </c>
      <c r="X117" s="239" t="s">
        <v>74</v>
      </c>
      <c r="Y117" s="239" t="s">
        <v>75</v>
      </c>
      <c r="Z117" s="348"/>
      <c r="AA117" s="348"/>
      <c r="AB117" s="47"/>
      <c r="AC117" s="372"/>
      <c r="AD117" s="351"/>
      <c r="AE117" s="97" t="s">
        <v>41</v>
      </c>
      <c r="AF117" s="97" t="s">
        <v>42</v>
      </c>
      <c r="AG117" s="97" t="s">
        <v>43</v>
      </c>
      <c r="AH117" s="97" t="s">
        <v>41</v>
      </c>
      <c r="AI117" s="97" t="s">
        <v>42</v>
      </c>
      <c r="AJ117" s="97" t="s">
        <v>43</v>
      </c>
      <c r="AK117" s="97" t="s">
        <v>44</v>
      </c>
      <c r="AL117" s="351"/>
      <c r="AM117" s="351"/>
      <c r="AN117" s="377"/>
      <c r="AO117" s="235"/>
      <c r="AP117" s="357"/>
      <c r="AQ117" s="353"/>
      <c r="AR117" s="353"/>
      <c r="AS117" s="353"/>
      <c r="AT117" s="301" t="s">
        <v>57</v>
      </c>
      <c r="AU117" s="302" t="s">
        <v>58</v>
      </c>
      <c r="AV117" s="302" t="s">
        <v>59</v>
      </c>
      <c r="AW117" s="302" t="s">
        <v>60</v>
      </c>
      <c r="AX117" s="302" t="s">
        <v>61</v>
      </c>
      <c r="AY117" s="302" t="s">
        <v>62</v>
      </c>
      <c r="AZ117" s="302" t="s">
        <v>63</v>
      </c>
      <c r="BA117" s="302" t="s">
        <v>44</v>
      </c>
      <c r="BB117" s="302" t="s">
        <v>64</v>
      </c>
      <c r="BC117" s="302" t="s">
        <v>65</v>
      </c>
      <c r="BD117" s="302" t="s">
        <v>66</v>
      </c>
      <c r="BE117" s="302" t="s">
        <v>67</v>
      </c>
      <c r="BF117" s="302" t="s">
        <v>68</v>
      </c>
      <c r="BG117" s="302" t="s">
        <v>69</v>
      </c>
      <c r="BH117" s="302" t="s">
        <v>70</v>
      </c>
      <c r="BI117" s="302" t="s">
        <v>71</v>
      </c>
      <c r="BJ117" s="302" t="s">
        <v>72</v>
      </c>
      <c r="BK117" s="302" t="s">
        <v>73</v>
      </c>
      <c r="BL117" s="302" t="s">
        <v>74</v>
      </c>
      <c r="BM117" s="302" t="s">
        <v>75</v>
      </c>
      <c r="BN117" s="361"/>
      <c r="BO117" s="47"/>
      <c r="BP117" s="47"/>
      <c r="BQ117" s="47"/>
      <c r="BR117" s="364"/>
      <c r="BS117" s="344"/>
      <c r="BT117" s="133" t="s">
        <v>41</v>
      </c>
      <c r="BU117" s="133" t="s">
        <v>42</v>
      </c>
      <c r="BV117" s="133" t="s">
        <v>43</v>
      </c>
      <c r="BW117" s="133" t="s">
        <v>41</v>
      </c>
      <c r="BX117" s="133" t="s">
        <v>42</v>
      </c>
      <c r="BY117" s="133" t="s">
        <v>43</v>
      </c>
      <c r="BZ117" s="133" t="s">
        <v>44</v>
      </c>
      <c r="CA117" s="344"/>
      <c r="CB117" s="344"/>
      <c r="CC117" s="368"/>
      <c r="CD117" s="151"/>
      <c r="CE117" s="151"/>
      <c r="CF117" s="151"/>
      <c r="CG117" s="364"/>
      <c r="CH117" s="344"/>
      <c r="CI117" s="344"/>
      <c r="CJ117" s="344"/>
      <c r="CK117" s="347"/>
      <c r="CN117" s="364"/>
      <c r="CO117" s="344"/>
      <c r="CP117" s="344"/>
      <c r="CQ117" s="344"/>
      <c r="CR117" s="347"/>
      <c r="CT117" s="364"/>
      <c r="CU117" s="344"/>
      <c r="CV117" s="344"/>
      <c r="CW117" s="347"/>
    </row>
    <row r="118" spans="2:101" s="55" customFormat="1" ht="13.5" hidden="1" outlineLevel="1">
      <c r="B118" s="15" t="s">
        <v>76</v>
      </c>
      <c r="C118" s="240">
        <v>65</v>
      </c>
      <c r="D118" s="240">
        <v>3</v>
      </c>
      <c r="E118" s="240"/>
      <c r="F118" s="240">
        <v>2</v>
      </c>
      <c r="G118" s="241"/>
      <c r="H118" s="241"/>
      <c r="I118" s="241"/>
      <c r="J118" s="241">
        <v>1</v>
      </c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2">
        <f>SUM(C118:Y118)</f>
        <v>71</v>
      </c>
      <c r="AA118" s="243"/>
      <c r="AB118" s="51"/>
      <c r="AC118" s="52" t="s">
        <v>76</v>
      </c>
      <c r="AD118" s="53">
        <f>SUM(C118:F118)</f>
        <v>70</v>
      </c>
      <c r="AE118" s="53">
        <f t="shared" ref="AE118:AK135" si="292">G118</f>
        <v>0</v>
      </c>
      <c r="AF118" s="53">
        <f t="shared" ref="AF118:AF134" si="293">H118</f>
        <v>0</v>
      </c>
      <c r="AG118" s="53">
        <f t="shared" ref="AG118:AG134" si="294">I118</f>
        <v>0</v>
      </c>
      <c r="AH118" s="53">
        <f t="shared" ref="AH118:AH134" si="295">J118</f>
        <v>1</v>
      </c>
      <c r="AI118" s="53">
        <f t="shared" ref="AI118:AI134" si="296">K118</f>
        <v>0</v>
      </c>
      <c r="AJ118" s="53">
        <f t="shared" ref="AJ118:AJ134" si="297">L118</f>
        <v>0</v>
      </c>
      <c r="AK118" s="53">
        <f t="shared" ref="AK118:AK134" si="298">M118</f>
        <v>0</v>
      </c>
      <c r="AL118" s="53">
        <f>SUM(N118:T118)</f>
        <v>0</v>
      </c>
      <c r="AM118" s="53">
        <f>SUM(U118:Y118)</f>
        <v>0</v>
      </c>
      <c r="AN118" s="54">
        <f>SUM(AD118:AM118)</f>
        <v>71</v>
      </c>
      <c r="AO118" s="236" t="str">
        <f>BO118</f>
        <v/>
      </c>
      <c r="AP118" s="294" t="s">
        <v>11</v>
      </c>
      <c r="AQ118" s="295">
        <f>SUM(C118:C121)</f>
        <v>195</v>
      </c>
      <c r="AR118" s="295">
        <f t="shared" ref="AR118" si="299">SUM(D118:D121)</f>
        <v>9</v>
      </c>
      <c r="AS118" s="295">
        <f t="shared" ref="AS118" si="300">SUM(E118:E121)</f>
        <v>0</v>
      </c>
      <c r="AT118" s="295">
        <f t="shared" ref="AT118" si="301">SUM(F118:F121)</f>
        <v>14</v>
      </c>
      <c r="AU118" s="295">
        <f t="shared" ref="AU118" si="302">SUM(G118:G121)</f>
        <v>1</v>
      </c>
      <c r="AV118" s="295">
        <f t="shared" ref="AV118" si="303">SUM(H118:H121)</f>
        <v>0</v>
      </c>
      <c r="AW118" s="295">
        <f t="shared" ref="AW118" si="304">SUM(I118:I121)</f>
        <v>0</v>
      </c>
      <c r="AX118" s="295">
        <f t="shared" ref="AX118" si="305">SUM(J118:J121)</f>
        <v>3</v>
      </c>
      <c r="AY118" s="295">
        <f t="shared" ref="AY118" si="306">SUM(K118:K121)</f>
        <v>0</v>
      </c>
      <c r="AZ118" s="295">
        <f t="shared" ref="AZ118" si="307">SUM(L118:L121)</f>
        <v>0</v>
      </c>
      <c r="BA118" s="295">
        <f t="shared" ref="BA118" si="308">SUM(M118:M121)</f>
        <v>0</v>
      </c>
      <c r="BB118" s="295">
        <f t="shared" ref="BB118" si="309">SUM(N118:N121)</f>
        <v>0</v>
      </c>
      <c r="BC118" s="295">
        <f t="shared" ref="BC118" si="310">SUM(O118:O121)</f>
        <v>0</v>
      </c>
      <c r="BD118" s="295">
        <f t="shared" ref="BD118" si="311">SUM(P118:P121)</f>
        <v>0</v>
      </c>
      <c r="BE118" s="295">
        <f t="shared" ref="BE118" si="312">SUM(Q118:Q121)</f>
        <v>0</v>
      </c>
      <c r="BF118" s="295">
        <f t="shared" ref="BF118" si="313">SUM(R118:R121)</f>
        <v>0</v>
      </c>
      <c r="BG118" s="295">
        <f t="shared" ref="BG118" si="314">SUM(S118:S121)</f>
        <v>0</v>
      </c>
      <c r="BH118" s="295">
        <f t="shared" ref="BH118" si="315">SUM(T118:T121)</f>
        <v>0</v>
      </c>
      <c r="BI118" s="295">
        <f t="shared" ref="BI118" si="316">SUM(U118:U121)</f>
        <v>0</v>
      </c>
      <c r="BJ118" s="295">
        <f t="shared" ref="BJ118" si="317">SUM(V118:V121)</f>
        <v>0</v>
      </c>
      <c r="BK118" s="295">
        <f t="shared" ref="BK118" si="318">SUM(W118:W121)</f>
        <v>0</v>
      </c>
      <c r="BL118" s="295">
        <f t="shared" ref="BL118" si="319">SUM(X118:X121)</f>
        <v>0</v>
      </c>
      <c r="BM118" s="295">
        <f t="shared" ref="BM118" si="320">SUM(Y118:Y121)</f>
        <v>0</v>
      </c>
      <c r="BN118" s="296">
        <f>SUM(AQ118:BM118)</f>
        <v>222</v>
      </c>
      <c r="BO118" s="121" t="str">
        <f t="shared" ref="BO118:BO123" si="321">IF(BN118=MAX($BN$118:$BN$141),1,"")</f>
        <v/>
      </c>
      <c r="BP118" s="121"/>
      <c r="BQ118" s="121" t="str">
        <f t="shared" ref="BQ118:BQ141" si="322">AO118</f>
        <v/>
      </c>
      <c r="BR118" s="149" t="s">
        <v>11</v>
      </c>
      <c r="BS118" s="146">
        <f>CH118</f>
        <v>218</v>
      </c>
      <c r="BT118" s="146">
        <f t="shared" ref="BT118" si="323">SUM(AE118:AE121)</f>
        <v>1</v>
      </c>
      <c r="BU118" s="146">
        <f t="shared" ref="BU118" si="324">SUM(AF118:AF121)</f>
        <v>0</v>
      </c>
      <c r="BV118" s="146">
        <f t="shared" ref="BV118" si="325">SUM(AG118:AG121)</f>
        <v>0</v>
      </c>
      <c r="BW118" s="146">
        <f t="shared" ref="BW118" si="326">SUM(AH118:AH121)</f>
        <v>3</v>
      </c>
      <c r="BX118" s="146">
        <f t="shared" ref="BX118" si="327">SUM(AI118:AI121)</f>
        <v>0</v>
      </c>
      <c r="BY118" s="146">
        <f t="shared" ref="BY118" si="328">SUM(AJ118:AJ121)</f>
        <v>0</v>
      </c>
      <c r="BZ118" s="146">
        <f t="shared" ref="BZ118" si="329">SUM(AK118:AK121)</f>
        <v>0</v>
      </c>
      <c r="CA118" s="146">
        <f t="shared" ref="CA118" si="330">SUM(AL118:AL121)</f>
        <v>0</v>
      </c>
      <c r="CB118" s="146">
        <f t="shared" ref="CB118" si="331">SUM(AM118:AM121)</f>
        <v>0</v>
      </c>
      <c r="CC118" s="147">
        <f>SUM(BS118:CB118)</f>
        <v>222</v>
      </c>
      <c r="CD118" s="121" t="str">
        <f>BQ118</f>
        <v/>
      </c>
      <c r="CE118" s="121"/>
      <c r="CF118" s="121" t="str">
        <f>CD118</f>
        <v/>
      </c>
      <c r="CG118" s="145" t="s">
        <v>11</v>
      </c>
      <c r="CH118" s="146">
        <f>SUM(AD118:AD121)</f>
        <v>218</v>
      </c>
      <c r="CI118" s="146">
        <f>SUM(AE118:AK121)</f>
        <v>4</v>
      </c>
      <c r="CJ118" s="146">
        <f>SUM(CA118:CB118)</f>
        <v>0</v>
      </c>
      <c r="CK118" s="147">
        <f>SUM(CH118:CJ118)</f>
        <v>222</v>
      </c>
      <c r="CM118" s="202" t="str">
        <f>BQ118</f>
        <v/>
      </c>
      <c r="CN118" s="154" t="s">
        <v>11</v>
      </c>
      <c r="CO118" s="146">
        <f>BS118</f>
        <v>218</v>
      </c>
      <c r="CP118" s="146">
        <f>BT118+BU118+BW118+BX118</f>
        <v>4</v>
      </c>
      <c r="CQ118" s="146">
        <f>BV118+BY118+BZ118+CA118+CB118</f>
        <v>0</v>
      </c>
      <c r="CR118" s="147">
        <f>CC118</f>
        <v>222</v>
      </c>
      <c r="CS118" s="202" t="str">
        <f>CM118</f>
        <v/>
      </c>
      <c r="CT118" s="154" t="s">
        <v>11</v>
      </c>
      <c r="CU118" s="146">
        <f>CO118</f>
        <v>218</v>
      </c>
      <c r="CV118" s="146">
        <f>CP118+CQ118</f>
        <v>4</v>
      </c>
      <c r="CW118" s="147">
        <f>CR118</f>
        <v>222</v>
      </c>
    </row>
    <row r="119" spans="2:101" s="55" customFormat="1" ht="13.5" hidden="1" outlineLevel="1">
      <c r="B119" s="15" t="s">
        <v>77</v>
      </c>
      <c r="C119" s="240">
        <v>47</v>
      </c>
      <c r="D119" s="240">
        <v>4</v>
      </c>
      <c r="E119" s="240"/>
      <c r="F119" s="240">
        <v>2</v>
      </c>
      <c r="G119" s="241"/>
      <c r="H119" s="241"/>
      <c r="I119" s="241"/>
      <c r="J119" s="241">
        <v>1</v>
      </c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2">
        <f t="shared" ref="Z119:Z182" si="332">SUM(C119:Y119)</f>
        <v>54</v>
      </c>
      <c r="AA119" s="243"/>
      <c r="AB119" s="51"/>
      <c r="AC119" s="56" t="s">
        <v>77</v>
      </c>
      <c r="AD119" s="57">
        <f t="shared" ref="AD119:AD182" si="333">SUM(C119:F119)</f>
        <v>53</v>
      </c>
      <c r="AE119" s="57">
        <f t="shared" si="292"/>
        <v>0</v>
      </c>
      <c r="AF119" s="57">
        <f t="shared" si="293"/>
        <v>0</v>
      </c>
      <c r="AG119" s="57">
        <f t="shared" si="294"/>
        <v>0</v>
      </c>
      <c r="AH119" s="57">
        <f t="shared" si="295"/>
        <v>1</v>
      </c>
      <c r="AI119" s="57">
        <f t="shared" si="296"/>
        <v>0</v>
      </c>
      <c r="AJ119" s="57">
        <f t="shared" si="297"/>
        <v>0</v>
      </c>
      <c r="AK119" s="57">
        <f t="shared" si="298"/>
        <v>0</v>
      </c>
      <c r="AL119" s="57">
        <f t="shared" ref="AL119:AL182" si="334">SUM(N119:T119)</f>
        <v>0</v>
      </c>
      <c r="AM119" s="57">
        <f t="shared" ref="AM119:AM182" si="335">SUM(U119:Y119)</f>
        <v>0</v>
      </c>
      <c r="AN119" s="58">
        <f t="shared" ref="AN119:AN182" si="336">SUM(AD119:AM119)</f>
        <v>54</v>
      </c>
      <c r="AO119" s="236" t="str">
        <f t="shared" ref="AO119:AO141" si="337">BO119</f>
        <v/>
      </c>
      <c r="AP119" s="306" t="s">
        <v>12</v>
      </c>
      <c r="AQ119" s="307">
        <f>SUM(C122:C125)</f>
        <v>103</v>
      </c>
      <c r="AR119" s="307">
        <f t="shared" ref="AR119" si="338">SUM(D122:D125)</f>
        <v>4</v>
      </c>
      <c r="AS119" s="307">
        <f t="shared" ref="AS119" si="339">SUM(E122:E125)</f>
        <v>1</v>
      </c>
      <c r="AT119" s="307">
        <f t="shared" ref="AT119" si="340">SUM(F122:F125)</f>
        <v>1</v>
      </c>
      <c r="AU119" s="307">
        <f t="shared" ref="AU119" si="341">SUM(G122:G125)</f>
        <v>0</v>
      </c>
      <c r="AV119" s="307">
        <f t="shared" ref="AV119" si="342">SUM(H122:H125)</f>
        <v>0</v>
      </c>
      <c r="AW119" s="307">
        <f t="shared" ref="AW119" si="343">SUM(I122:I125)</f>
        <v>0</v>
      </c>
      <c r="AX119" s="307">
        <f t="shared" ref="AX119" si="344">SUM(J122:J125)</f>
        <v>0</v>
      </c>
      <c r="AY119" s="307">
        <f t="shared" ref="AY119" si="345">SUM(K122:K125)</f>
        <v>0</v>
      </c>
      <c r="AZ119" s="307">
        <f t="shared" ref="AZ119" si="346">SUM(L122:L125)</f>
        <v>0</v>
      </c>
      <c r="BA119" s="307">
        <f t="shared" ref="BA119" si="347">SUM(M122:M125)</f>
        <v>0</v>
      </c>
      <c r="BB119" s="307">
        <f t="shared" ref="BB119" si="348">SUM(N122:N125)</f>
        <v>0</v>
      </c>
      <c r="BC119" s="307">
        <f t="shared" ref="BC119" si="349">SUM(O122:O125)</f>
        <v>0</v>
      </c>
      <c r="BD119" s="307">
        <f t="shared" ref="BD119" si="350">SUM(P122:P125)</f>
        <v>0</v>
      </c>
      <c r="BE119" s="307">
        <f t="shared" ref="BE119" si="351">SUM(Q122:Q125)</f>
        <v>0</v>
      </c>
      <c r="BF119" s="307">
        <f t="shared" ref="BF119" si="352">SUM(R122:R125)</f>
        <v>0</v>
      </c>
      <c r="BG119" s="307">
        <f t="shared" ref="BG119" si="353">SUM(S122:S125)</f>
        <v>1</v>
      </c>
      <c r="BH119" s="307">
        <f t="shared" ref="BH119" si="354">SUM(T122:T125)</f>
        <v>0</v>
      </c>
      <c r="BI119" s="307">
        <f t="shared" ref="BI119" si="355">SUM(U122:U125)</f>
        <v>0</v>
      </c>
      <c r="BJ119" s="307">
        <f t="shared" ref="BJ119" si="356">SUM(V122:V125)</f>
        <v>0</v>
      </c>
      <c r="BK119" s="307">
        <f t="shared" ref="BK119" si="357">SUM(W122:W125)</f>
        <v>0</v>
      </c>
      <c r="BL119" s="307">
        <f t="shared" ref="BL119" si="358">SUM(X122:X125)</f>
        <v>0</v>
      </c>
      <c r="BM119" s="307">
        <f t="shared" ref="BM119" si="359">SUM(Y122:Y125)</f>
        <v>0</v>
      </c>
      <c r="BN119" s="308">
        <f t="shared" ref="BN119:BN141" si="360">SUM(AQ119:BM119)</f>
        <v>110</v>
      </c>
      <c r="BO119" s="121" t="str">
        <f t="shared" si="321"/>
        <v/>
      </c>
      <c r="BP119" s="121"/>
      <c r="BQ119" s="121" t="str">
        <f t="shared" si="322"/>
        <v/>
      </c>
      <c r="BR119" s="148" t="s">
        <v>12</v>
      </c>
      <c r="BS119" s="93">
        <f>CH119</f>
        <v>109</v>
      </c>
      <c r="BT119" s="93">
        <f t="shared" ref="BT119" si="361">SUM(AE122:AE125)</f>
        <v>0</v>
      </c>
      <c r="BU119" s="93">
        <f t="shared" ref="BU119" si="362">SUM(AF122:AF125)</f>
        <v>0</v>
      </c>
      <c r="BV119" s="93">
        <f t="shared" ref="BV119" si="363">SUM(AG122:AG125)</f>
        <v>0</v>
      </c>
      <c r="BW119" s="93">
        <f t="shared" ref="BW119" si="364">SUM(AH122:AH125)</f>
        <v>0</v>
      </c>
      <c r="BX119" s="93">
        <f t="shared" ref="BX119" si="365">SUM(AI122:AI125)</f>
        <v>0</v>
      </c>
      <c r="BY119" s="93">
        <f t="shared" ref="BY119" si="366">SUM(AJ122:AJ125)</f>
        <v>0</v>
      </c>
      <c r="BZ119" s="93">
        <f t="shared" ref="BZ119" si="367">SUM(AK122:AK125)</f>
        <v>0</v>
      </c>
      <c r="CA119" s="93">
        <f t="shared" ref="CA119" si="368">SUM(AL122:AL125)</f>
        <v>1</v>
      </c>
      <c r="CB119" s="93">
        <f t="shared" ref="CB119" si="369">SUM(AM122:AM125)</f>
        <v>0</v>
      </c>
      <c r="CC119" s="141">
        <f t="shared" ref="CC119:CC141" si="370">SUM(BS119:CB119)</f>
        <v>110</v>
      </c>
      <c r="CD119" s="121" t="str">
        <f t="shared" ref="CD119:CD141" si="371">BQ119</f>
        <v/>
      </c>
      <c r="CE119" s="121"/>
      <c r="CF119" s="121" t="str">
        <f t="shared" ref="CF119:CF141" si="372">CD119</f>
        <v/>
      </c>
      <c r="CG119" s="140" t="s">
        <v>12</v>
      </c>
      <c r="CH119" s="93">
        <f>SUM(AD122:AD125)</f>
        <v>109</v>
      </c>
      <c r="CI119" s="93">
        <f>SUM(AE122:AK125)</f>
        <v>0</v>
      </c>
      <c r="CJ119" s="93">
        <f t="shared" ref="CJ119:CJ141" si="373">SUM(CA119:CB119)</f>
        <v>1</v>
      </c>
      <c r="CK119" s="141">
        <f t="shared" ref="CK119:CK141" si="374">SUM(CH119:CJ119)</f>
        <v>110</v>
      </c>
      <c r="CM119" s="202" t="str">
        <f t="shared" ref="CM119:CM141" si="375">BQ119</f>
        <v/>
      </c>
      <c r="CN119" s="152" t="s">
        <v>12</v>
      </c>
      <c r="CO119" s="93">
        <f t="shared" ref="CO119:CO141" si="376">BS119</f>
        <v>109</v>
      </c>
      <c r="CP119" s="93">
        <f t="shared" ref="CP119:CP141" si="377">BT119+BU119+BW119+BX119</f>
        <v>0</v>
      </c>
      <c r="CQ119" s="93">
        <f t="shared" ref="CQ119:CQ141" si="378">BV119+BY119+BZ119+CA119+CB119</f>
        <v>1</v>
      </c>
      <c r="CR119" s="141">
        <f t="shared" ref="CR119:CR141" si="379">CC119</f>
        <v>110</v>
      </c>
      <c r="CS119" s="202" t="str">
        <f t="shared" ref="CS119:CS141" si="380">CM119</f>
        <v/>
      </c>
      <c r="CT119" s="152" t="s">
        <v>12</v>
      </c>
      <c r="CU119" s="93">
        <f t="shared" ref="CU119:CU141" si="381">CO119</f>
        <v>109</v>
      </c>
      <c r="CV119" s="93">
        <f t="shared" ref="CV119:CV141" si="382">CP119+CQ119</f>
        <v>1</v>
      </c>
      <c r="CW119" s="141">
        <f t="shared" ref="CW119:CW141" si="383">CR119</f>
        <v>110</v>
      </c>
    </row>
    <row r="120" spans="2:101" s="55" customFormat="1" ht="13.5" hidden="1" outlineLevel="1">
      <c r="B120" s="15" t="s">
        <v>78</v>
      </c>
      <c r="C120" s="240">
        <v>36</v>
      </c>
      <c r="D120" s="240">
        <v>2</v>
      </c>
      <c r="E120" s="240"/>
      <c r="F120" s="240">
        <v>8</v>
      </c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2">
        <f t="shared" si="332"/>
        <v>46</v>
      </c>
      <c r="AA120" s="243"/>
      <c r="AB120" s="51"/>
      <c r="AC120" s="56" t="s">
        <v>78</v>
      </c>
      <c r="AD120" s="57">
        <f t="shared" si="333"/>
        <v>46</v>
      </c>
      <c r="AE120" s="57">
        <f t="shared" si="292"/>
        <v>0</v>
      </c>
      <c r="AF120" s="57">
        <f t="shared" si="293"/>
        <v>0</v>
      </c>
      <c r="AG120" s="57">
        <f t="shared" si="294"/>
        <v>0</v>
      </c>
      <c r="AH120" s="57">
        <f t="shared" si="295"/>
        <v>0</v>
      </c>
      <c r="AI120" s="57">
        <f t="shared" si="296"/>
        <v>0</v>
      </c>
      <c r="AJ120" s="57">
        <f t="shared" si="297"/>
        <v>0</v>
      </c>
      <c r="AK120" s="57">
        <f t="shared" si="298"/>
        <v>0</v>
      </c>
      <c r="AL120" s="57">
        <f t="shared" si="334"/>
        <v>0</v>
      </c>
      <c r="AM120" s="57">
        <f t="shared" si="335"/>
        <v>0</v>
      </c>
      <c r="AN120" s="58">
        <f t="shared" si="336"/>
        <v>46</v>
      </c>
      <c r="AO120" s="236" t="str">
        <f t="shared" si="337"/>
        <v/>
      </c>
      <c r="AP120" s="293" t="s">
        <v>13</v>
      </c>
      <c r="AQ120" s="297">
        <f>SUM(C126:C129)</f>
        <v>118</v>
      </c>
      <c r="AR120" s="297">
        <f t="shared" ref="AR120" si="384">SUM(D126:D129)</f>
        <v>1</v>
      </c>
      <c r="AS120" s="297">
        <f t="shared" ref="AS120" si="385">SUM(E126:E129)</f>
        <v>0</v>
      </c>
      <c r="AT120" s="297">
        <f t="shared" ref="AT120" si="386">SUM(F126:F129)</f>
        <v>0</v>
      </c>
      <c r="AU120" s="297">
        <f t="shared" ref="AU120" si="387">SUM(G126:G129)</f>
        <v>0</v>
      </c>
      <c r="AV120" s="297">
        <f t="shared" ref="AV120" si="388">SUM(H126:H129)</f>
        <v>0</v>
      </c>
      <c r="AW120" s="297">
        <f t="shared" ref="AW120" si="389">SUM(I126:I129)</f>
        <v>0</v>
      </c>
      <c r="AX120" s="297">
        <f t="shared" ref="AX120" si="390">SUM(J126:J129)</f>
        <v>5</v>
      </c>
      <c r="AY120" s="297">
        <f t="shared" ref="AY120" si="391">SUM(K126:K129)</f>
        <v>1</v>
      </c>
      <c r="AZ120" s="297">
        <f t="shared" ref="AZ120" si="392">SUM(L126:L129)</f>
        <v>0</v>
      </c>
      <c r="BA120" s="297">
        <f t="shared" ref="BA120" si="393">SUM(M126:M129)</f>
        <v>0</v>
      </c>
      <c r="BB120" s="297">
        <f t="shared" ref="BB120" si="394">SUM(N126:N129)</f>
        <v>0</v>
      </c>
      <c r="BC120" s="297">
        <f t="shared" ref="BC120" si="395">SUM(O126:O129)</f>
        <v>0</v>
      </c>
      <c r="BD120" s="297">
        <f t="shared" ref="BD120" si="396">SUM(P126:P129)</f>
        <v>0</v>
      </c>
      <c r="BE120" s="297">
        <f t="shared" ref="BE120" si="397">SUM(Q126:Q129)</f>
        <v>0</v>
      </c>
      <c r="BF120" s="297">
        <f t="shared" ref="BF120" si="398">SUM(R126:R129)</f>
        <v>0</v>
      </c>
      <c r="BG120" s="297">
        <f t="shared" ref="BG120" si="399">SUM(S126:S129)</f>
        <v>0</v>
      </c>
      <c r="BH120" s="297">
        <f t="shared" ref="BH120" si="400">SUM(T126:T129)</f>
        <v>0</v>
      </c>
      <c r="BI120" s="297">
        <f t="shared" ref="BI120" si="401">SUM(U126:U129)</f>
        <v>0</v>
      </c>
      <c r="BJ120" s="297">
        <f t="shared" ref="BJ120" si="402">SUM(V126:V129)</f>
        <v>0</v>
      </c>
      <c r="BK120" s="297">
        <f t="shared" ref="BK120" si="403">SUM(W126:W129)</f>
        <v>0</v>
      </c>
      <c r="BL120" s="297">
        <f t="shared" ref="BL120" si="404">SUM(X126:X129)</f>
        <v>0</v>
      </c>
      <c r="BM120" s="297">
        <f t="shared" ref="BM120" si="405">SUM(Y126:Y129)</f>
        <v>0</v>
      </c>
      <c r="BN120" s="298">
        <f t="shared" si="360"/>
        <v>125</v>
      </c>
      <c r="BO120" s="121" t="str">
        <f t="shared" si="321"/>
        <v/>
      </c>
      <c r="BP120" s="121"/>
      <c r="BQ120" s="121" t="str">
        <f t="shared" si="322"/>
        <v/>
      </c>
      <c r="BR120" s="148" t="s">
        <v>13</v>
      </c>
      <c r="BS120" s="93">
        <f t="shared" ref="BS120:BS141" si="406">CH120</f>
        <v>119</v>
      </c>
      <c r="BT120" s="93">
        <f t="shared" ref="BT120" si="407">SUM(AE126:AE129)</f>
        <v>0</v>
      </c>
      <c r="BU120" s="93">
        <f t="shared" ref="BU120" si="408">SUM(AF126:AF129)</f>
        <v>0</v>
      </c>
      <c r="BV120" s="93">
        <f t="shared" ref="BV120" si="409">SUM(AG126:AG129)</f>
        <v>0</v>
      </c>
      <c r="BW120" s="93">
        <f t="shared" ref="BW120" si="410">SUM(AH126:AH129)</f>
        <v>5</v>
      </c>
      <c r="BX120" s="93">
        <f t="shared" ref="BX120" si="411">SUM(AI126:AI129)</f>
        <v>1</v>
      </c>
      <c r="BY120" s="93">
        <f t="shared" ref="BY120" si="412">SUM(AJ126:AJ129)</f>
        <v>0</v>
      </c>
      <c r="BZ120" s="93">
        <f t="shared" ref="BZ120" si="413">SUM(AK126:AK129)</f>
        <v>0</v>
      </c>
      <c r="CA120" s="93">
        <f t="shared" ref="CA120" si="414">SUM(AL126:AL129)</f>
        <v>0</v>
      </c>
      <c r="CB120" s="93">
        <f t="shared" ref="CB120" si="415">SUM(AM126:AM129)</f>
        <v>0</v>
      </c>
      <c r="CC120" s="141">
        <f t="shared" si="370"/>
        <v>125</v>
      </c>
      <c r="CD120" s="121" t="str">
        <f t="shared" si="371"/>
        <v/>
      </c>
      <c r="CE120" s="121"/>
      <c r="CF120" s="121" t="str">
        <f t="shared" si="372"/>
        <v/>
      </c>
      <c r="CG120" s="140" t="s">
        <v>13</v>
      </c>
      <c r="CH120" s="93">
        <f>SUM(AD126:AD129)</f>
        <v>119</v>
      </c>
      <c r="CI120" s="93">
        <f>SUM(AE126:AK129)</f>
        <v>6</v>
      </c>
      <c r="CJ120" s="93">
        <f t="shared" si="373"/>
        <v>0</v>
      </c>
      <c r="CK120" s="141">
        <f t="shared" si="374"/>
        <v>125</v>
      </c>
      <c r="CM120" s="202" t="str">
        <f t="shared" si="375"/>
        <v/>
      </c>
      <c r="CN120" s="152" t="s">
        <v>13</v>
      </c>
      <c r="CO120" s="93">
        <f t="shared" si="376"/>
        <v>119</v>
      </c>
      <c r="CP120" s="93">
        <f t="shared" si="377"/>
        <v>6</v>
      </c>
      <c r="CQ120" s="93">
        <f t="shared" si="378"/>
        <v>0</v>
      </c>
      <c r="CR120" s="141">
        <f t="shared" si="379"/>
        <v>125</v>
      </c>
      <c r="CS120" s="202" t="str">
        <f t="shared" si="380"/>
        <v/>
      </c>
      <c r="CT120" s="152" t="s">
        <v>13</v>
      </c>
      <c r="CU120" s="93">
        <f t="shared" si="381"/>
        <v>119</v>
      </c>
      <c r="CV120" s="93">
        <f t="shared" si="382"/>
        <v>6</v>
      </c>
      <c r="CW120" s="141">
        <f t="shared" si="383"/>
        <v>125</v>
      </c>
    </row>
    <row r="121" spans="2:101" s="55" customFormat="1" ht="13.5" hidden="1" outlineLevel="1">
      <c r="B121" s="15" t="s">
        <v>79</v>
      </c>
      <c r="C121" s="240">
        <v>47</v>
      </c>
      <c r="D121" s="240"/>
      <c r="E121" s="240"/>
      <c r="F121" s="240">
        <v>2</v>
      </c>
      <c r="G121" s="241">
        <v>1</v>
      </c>
      <c r="H121" s="241"/>
      <c r="I121" s="241"/>
      <c r="J121" s="241">
        <v>1</v>
      </c>
      <c r="K121" s="241"/>
      <c r="L121" s="241"/>
      <c r="M121" s="241"/>
      <c r="N121" s="241"/>
      <c r="O121" s="241"/>
      <c r="P121" s="241"/>
      <c r="Q121" s="241"/>
      <c r="R121" s="241"/>
      <c r="S121" s="241"/>
      <c r="T121" s="241"/>
      <c r="U121" s="241"/>
      <c r="V121" s="241"/>
      <c r="W121" s="241"/>
      <c r="X121" s="241"/>
      <c r="Y121" s="241"/>
      <c r="Z121" s="242">
        <f t="shared" si="332"/>
        <v>51</v>
      </c>
      <c r="AA121" s="243">
        <f>SUM(Z118:Z121)</f>
        <v>222</v>
      </c>
      <c r="AB121" s="51"/>
      <c r="AC121" s="56" t="s">
        <v>79</v>
      </c>
      <c r="AD121" s="57">
        <f t="shared" si="333"/>
        <v>49</v>
      </c>
      <c r="AE121" s="57">
        <f t="shared" si="292"/>
        <v>1</v>
      </c>
      <c r="AF121" s="57">
        <f t="shared" si="293"/>
        <v>0</v>
      </c>
      <c r="AG121" s="57">
        <f t="shared" si="294"/>
        <v>0</v>
      </c>
      <c r="AH121" s="57">
        <f t="shared" si="295"/>
        <v>1</v>
      </c>
      <c r="AI121" s="57">
        <f t="shared" si="296"/>
        <v>0</v>
      </c>
      <c r="AJ121" s="57">
        <f t="shared" si="297"/>
        <v>0</v>
      </c>
      <c r="AK121" s="57">
        <f t="shared" si="298"/>
        <v>0</v>
      </c>
      <c r="AL121" s="57">
        <f t="shared" si="334"/>
        <v>0</v>
      </c>
      <c r="AM121" s="57">
        <f t="shared" si="335"/>
        <v>0</v>
      </c>
      <c r="AN121" s="58">
        <f t="shared" si="336"/>
        <v>51</v>
      </c>
      <c r="AO121" s="236" t="str">
        <f t="shared" si="337"/>
        <v/>
      </c>
      <c r="AP121" s="306" t="s">
        <v>14</v>
      </c>
      <c r="AQ121" s="307">
        <f>SUM(C130:C133)</f>
        <v>112</v>
      </c>
      <c r="AR121" s="307">
        <f t="shared" ref="AR121" si="416">SUM(D130:D133)</f>
        <v>9</v>
      </c>
      <c r="AS121" s="307">
        <f t="shared" ref="AS121" si="417">SUM(E130:E133)</f>
        <v>0</v>
      </c>
      <c r="AT121" s="307">
        <f t="shared" ref="AT121" si="418">SUM(F130:F133)</f>
        <v>1</v>
      </c>
      <c r="AU121" s="307">
        <f t="shared" ref="AU121" si="419">SUM(G130:G133)</f>
        <v>0</v>
      </c>
      <c r="AV121" s="307">
        <f t="shared" ref="AV121" si="420">SUM(H130:H133)</f>
        <v>0</v>
      </c>
      <c r="AW121" s="307">
        <f t="shared" ref="AW121" si="421">SUM(I130:I133)</f>
        <v>0</v>
      </c>
      <c r="AX121" s="307">
        <f t="shared" ref="AX121" si="422">SUM(J130:J133)</f>
        <v>5</v>
      </c>
      <c r="AY121" s="307">
        <f t="shared" ref="AY121" si="423">SUM(K130:K133)</f>
        <v>1</v>
      </c>
      <c r="AZ121" s="307">
        <f t="shared" ref="AZ121" si="424">SUM(L130:L133)</f>
        <v>0</v>
      </c>
      <c r="BA121" s="307">
        <f t="shared" ref="BA121" si="425">SUM(M130:M133)</f>
        <v>0</v>
      </c>
      <c r="BB121" s="307">
        <f t="shared" ref="BB121" si="426">SUM(N130:N133)</f>
        <v>0</v>
      </c>
      <c r="BC121" s="307">
        <f t="shared" ref="BC121" si="427">SUM(O130:O133)</f>
        <v>0</v>
      </c>
      <c r="BD121" s="307">
        <f t="shared" ref="BD121" si="428">SUM(P130:P133)</f>
        <v>0</v>
      </c>
      <c r="BE121" s="307">
        <f t="shared" ref="BE121" si="429">SUM(Q130:Q133)</f>
        <v>0</v>
      </c>
      <c r="BF121" s="307">
        <f t="shared" ref="BF121" si="430">SUM(R130:R133)</f>
        <v>0</v>
      </c>
      <c r="BG121" s="307">
        <f t="shared" ref="BG121" si="431">SUM(S130:S133)</f>
        <v>0</v>
      </c>
      <c r="BH121" s="307">
        <f t="shared" ref="BH121" si="432">SUM(T130:T133)</f>
        <v>0</v>
      </c>
      <c r="BI121" s="307">
        <f t="shared" ref="BI121" si="433">SUM(U130:U133)</f>
        <v>0</v>
      </c>
      <c r="BJ121" s="307">
        <f t="shared" ref="BJ121" si="434">SUM(V130:V133)</f>
        <v>0</v>
      </c>
      <c r="BK121" s="307">
        <f t="shared" ref="BK121" si="435">SUM(W130:W133)</f>
        <v>0</v>
      </c>
      <c r="BL121" s="307">
        <f t="shared" ref="BL121" si="436">SUM(X130:X133)</f>
        <v>0</v>
      </c>
      <c r="BM121" s="307">
        <f t="shared" ref="BM121" si="437">SUM(Y130:Y133)</f>
        <v>0</v>
      </c>
      <c r="BN121" s="308">
        <f t="shared" si="360"/>
        <v>128</v>
      </c>
      <c r="BO121" s="121" t="str">
        <f t="shared" si="321"/>
        <v/>
      </c>
      <c r="BP121" s="121"/>
      <c r="BQ121" s="121" t="str">
        <f t="shared" si="322"/>
        <v/>
      </c>
      <c r="BR121" s="148" t="s">
        <v>14</v>
      </c>
      <c r="BS121" s="93">
        <f t="shared" si="406"/>
        <v>122</v>
      </c>
      <c r="BT121" s="93">
        <f t="shared" ref="BT121" si="438">SUM(AE130:AE133)</f>
        <v>0</v>
      </c>
      <c r="BU121" s="93">
        <f t="shared" ref="BU121" si="439">SUM(AF130:AF133)</f>
        <v>0</v>
      </c>
      <c r="BV121" s="93">
        <f t="shared" ref="BV121" si="440">SUM(AG130:AG133)</f>
        <v>0</v>
      </c>
      <c r="BW121" s="93">
        <f t="shared" ref="BW121" si="441">SUM(AH130:AH133)</f>
        <v>5</v>
      </c>
      <c r="BX121" s="93">
        <f t="shared" ref="BX121" si="442">SUM(AI130:AI133)</f>
        <v>1</v>
      </c>
      <c r="BY121" s="93">
        <f t="shared" ref="BY121" si="443">SUM(AJ130:AJ133)</f>
        <v>0</v>
      </c>
      <c r="BZ121" s="93">
        <f t="shared" ref="BZ121" si="444">SUM(AK130:AK133)</f>
        <v>0</v>
      </c>
      <c r="CA121" s="93">
        <f t="shared" ref="CA121" si="445">SUM(AL130:AL133)</f>
        <v>0</v>
      </c>
      <c r="CB121" s="93">
        <f t="shared" ref="CB121" si="446">SUM(AM130:AM133)</f>
        <v>0</v>
      </c>
      <c r="CC121" s="141">
        <f t="shared" si="370"/>
        <v>128</v>
      </c>
      <c r="CD121" s="121" t="str">
        <f t="shared" si="371"/>
        <v/>
      </c>
      <c r="CE121" s="121"/>
      <c r="CF121" s="121" t="str">
        <f t="shared" si="372"/>
        <v/>
      </c>
      <c r="CG121" s="140" t="s">
        <v>14</v>
      </c>
      <c r="CH121" s="93">
        <f>SUM(AD130:AD133)</f>
        <v>122</v>
      </c>
      <c r="CI121" s="93">
        <f>SUM(AE130:AK133)</f>
        <v>6</v>
      </c>
      <c r="CJ121" s="93">
        <f t="shared" si="373"/>
        <v>0</v>
      </c>
      <c r="CK121" s="141">
        <f t="shared" si="374"/>
        <v>128</v>
      </c>
      <c r="CM121" s="202" t="str">
        <f t="shared" si="375"/>
        <v/>
      </c>
      <c r="CN121" s="152" t="s">
        <v>14</v>
      </c>
      <c r="CO121" s="93">
        <f t="shared" si="376"/>
        <v>122</v>
      </c>
      <c r="CP121" s="93">
        <f t="shared" si="377"/>
        <v>6</v>
      </c>
      <c r="CQ121" s="93">
        <f t="shared" si="378"/>
        <v>0</v>
      </c>
      <c r="CR121" s="141">
        <f t="shared" si="379"/>
        <v>128</v>
      </c>
      <c r="CS121" s="202" t="str">
        <f t="shared" si="380"/>
        <v/>
      </c>
      <c r="CT121" s="152" t="s">
        <v>14</v>
      </c>
      <c r="CU121" s="93">
        <f t="shared" si="381"/>
        <v>122</v>
      </c>
      <c r="CV121" s="93">
        <f t="shared" si="382"/>
        <v>6</v>
      </c>
      <c r="CW121" s="141">
        <f t="shared" si="383"/>
        <v>128</v>
      </c>
    </row>
    <row r="122" spans="2:101" s="55" customFormat="1" ht="13.5" hidden="1" outlineLevel="1">
      <c r="B122" s="15" t="s">
        <v>80</v>
      </c>
      <c r="C122" s="240">
        <v>30</v>
      </c>
      <c r="D122" s="240">
        <v>2</v>
      </c>
      <c r="E122" s="240">
        <v>1</v>
      </c>
      <c r="F122" s="240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2">
        <f t="shared" si="332"/>
        <v>33</v>
      </c>
      <c r="AA122" s="243">
        <f t="shared" ref="AA122:AA185" si="447">SUM(Z119:Z122)</f>
        <v>184</v>
      </c>
      <c r="AB122" s="51"/>
      <c r="AC122" s="59" t="s">
        <v>80</v>
      </c>
      <c r="AD122" s="60">
        <f t="shared" si="333"/>
        <v>33</v>
      </c>
      <c r="AE122" s="60">
        <f t="shared" si="292"/>
        <v>0</v>
      </c>
      <c r="AF122" s="60">
        <f t="shared" si="293"/>
        <v>0</v>
      </c>
      <c r="AG122" s="60">
        <f t="shared" si="294"/>
        <v>0</v>
      </c>
      <c r="AH122" s="60">
        <f t="shared" si="295"/>
        <v>0</v>
      </c>
      <c r="AI122" s="60">
        <f t="shared" si="296"/>
        <v>0</v>
      </c>
      <c r="AJ122" s="60">
        <f t="shared" si="297"/>
        <v>0</v>
      </c>
      <c r="AK122" s="60">
        <f t="shared" si="298"/>
        <v>0</v>
      </c>
      <c r="AL122" s="60">
        <f t="shared" si="334"/>
        <v>0</v>
      </c>
      <c r="AM122" s="60">
        <f t="shared" si="335"/>
        <v>0</v>
      </c>
      <c r="AN122" s="61">
        <f t="shared" si="336"/>
        <v>33</v>
      </c>
      <c r="AO122" s="236" t="str">
        <f t="shared" si="337"/>
        <v/>
      </c>
      <c r="AP122" s="293" t="s">
        <v>15</v>
      </c>
      <c r="AQ122" s="297">
        <f>SUM(C134:C137)</f>
        <v>120</v>
      </c>
      <c r="AR122" s="297">
        <f t="shared" ref="AR122" si="448">SUM(D134:D137)</f>
        <v>11</v>
      </c>
      <c r="AS122" s="297">
        <f t="shared" ref="AS122" si="449">SUM(E134:E137)</f>
        <v>0</v>
      </c>
      <c r="AT122" s="297">
        <f t="shared" ref="AT122" si="450">SUM(F134:F137)</f>
        <v>4</v>
      </c>
      <c r="AU122" s="297">
        <f t="shared" ref="AU122" si="451">SUM(G134:G137)</f>
        <v>0</v>
      </c>
      <c r="AV122" s="297">
        <f t="shared" ref="AV122" si="452">SUM(H134:H137)</f>
        <v>0</v>
      </c>
      <c r="AW122" s="297">
        <f t="shared" ref="AW122" si="453">SUM(I134:I137)</f>
        <v>0</v>
      </c>
      <c r="AX122" s="297">
        <f t="shared" ref="AX122" si="454">SUM(J134:J137)</f>
        <v>4</v>
      </c>
      <c r="AY122" s="297">
        <f t="shared" ref="AY122" si="455">SUM(K134:K137)</f>
        <v>0</v>
      </c>
      <c r="AZ122" s="297">
        <f t="shared" ref="AZ122" si="456">SUM(L134:L137)</f>
        <v>0</v>
      </c>
      <c r="BA122" s="297">
        <f t="shared" ref="BA122" si="457">SUM(M134:M137)</f>
        <v>0</v>
      </c>
      <c r="BB122" s="297">
        <f t="shared" ref="BB122" si="458">SUM(N134:N137)</f>
        <v>0</v>
      </c>
      <c r="BC122" s="297">
        <f t="shared" ref="BC122" si="459">SUM(O134:O137)</f>
        <v>0</v>
      </c>
      <c r="BD122" s="297">
        <f t="shared" ref="BD122" si="460">SUM(P134:P137)</f>
        <v>0</v>
      </c>
      <c r="BE122" s="297">
        <f t="shared" ref="BE122" si="461">SUM(Q134:Q137)</f>
        <v>0</v>
      </c>
      <c r="BF122" s="297">
        <f t="shared" ref="BF122" si="462">SUM(R134:R137)</f>
        <v>0</v>
      </c>
      <c r="BG122" s="297">
        <f t="shared" ref="BG122" si="463">SUM(S134:S137)</f>
        <v>1</v>
      </c>
      <c r="BH122" s="297">
        <f t="shared" ref="BH122" si="464">SUM(T134:T137)</f>
        <v>0</v>
      </c>
      <c r="BI122" s="297">
        <f t="shared" ref="BI122" si="465">SUM(U134:U137)</f>
        <v>0</v>
      </c>
      <c r="BJ122" s="297">
        <f t="shared" ref="BJ122" si="466">SUM(V134:V137)</f>
        <v>0</v>
      </c>
      <c r="BK122" s="297">
        <f t="shared" ref="BK122" si="467">SUM(W134:W137)</f>
        <v>0</v>
      </c>
      <c r="BL122" s="297">
        <f t="shared" ref="BL122" si="468">SUM(X134:X137)</f>
        <v>0</v>
      </c>
      <c r="BM122" s="297">
        <f t="shared" ref="BM122" si="469">SUM(Y134:Y137)</f>
        <v>0</v>
      </c>
      <c r="BN122" s="298">
        <f t="shared" si="360"/>
        <v>140</v>
      </c>
      <c r="BO122" s="121" t="str">
        <f t="shared" si="321"/>
        <v/>
      </c>
      <c r="BP122" s="121"/>
      <c r="BQ122" s="121" t="str">
        <f t="shared" si="322"/>
        <v/>
      </c>
      <c r="BR122" s="148" t="s">
        <v>15</v>
      </c>
      <c r="BS122" s="93">
        <f t="shared" si="406"/>
        <v>135</v>
      </c>
      <c r="BT122" s="93">
        <f t="shared" ref="BT122" si="470">SUM(AE134:AE137)</f>
        <v>0</v>
      </c>
      <c r="BU122" s="93">
        <f t="shared" ref="BU122" si="471">SUM(AF134:AF137)</f>
        <v>0</v>
      </c>
      <c r="BV122" s="93">
        <f t="shared" ref="BV122" si="472">SUM(AG134:AG137)</f>
        <v>0</v>
      </c>
      <c r="BW122" s="93">
        <f t="shared" ref="BW122" si="473">SUM(AH134:AH137)</f>
        <v>4</v>
      </c>
      <c r="BX122" s="93">
        <f t="shared" ref="BX122" si="474">SUM(AI134:AI137)</f>
        <v>0</v>
      </c>
      <c r="BY122" s="93">
        <f t="shared" ref="BY122" si="475">SUM(AJ134:AJ137)</f>
        <v>0</v>
      </c>
      <c r="BZ122" s="93">
        <f t="shared" ref="BZ122" si="476">SUM(AK134:AK137)</f>
        <v>0</v>
      </c>
      <c r="CA122" s="93">
        <f t="shared" ref="CA122" si="477">SUM(AL134:AL137)</f>
        <v>1</v>
      </c>
      <c r="CB122" s="93">
        <f t="shared" ref="CB122" si="478">SUM(AM134:AM137)</f>
        <v>0</v>
      </c>
      <c r="CC122" s="141">
        <f t="shared" si="370"/>
        <v>140</v>
      </c>
      <c r="CD122" s="121" t="str">
        <f t="shared" si="371"/>
        <v/>
      </c>
      <c r="CE122" s="121"/>
      <c r="CF122" s="121" t="str">
        <f t="shared" si="372"/>
        <v/>
      </c>
      <c r="CG122" s="140" t="s">
        <v>15</v>
      </c>
      <c r="CH122" s="93">
        <f>SUM(AD134:AD137)</f>
        <v>135</v>
      </c>
      <c r="CI122" s="93">
        <f>SUM(AE134:AK137)</f>
        <v>4</v>
      </c>
      <c r="CJ122" s="93">
        <f t="shared" si="373"/>
        <v>1</v>
      </c>
      <c r="CK122" s="141">
        <f t="shared" si="374"/>
        <v>140</v>
      </c>
      <c r="CM122" s="202" t="str">
        <f t="shared" si="375"/>
        <v/>
      </c>
      <c r="CN122" s="152" t="s">
        <v>15</v>
      </c>
      <c r="CO122" s="93">
        <f t="shared" si="376"/>
        <v>135</v>
      </c>
      <c r="CP122" s="93">
        <f t="shared" si="377"/>
        <v>4</v>
      </c>
      <c r="CQ122" s="93">
        <f t="shared" si="378"/>
        <v>1</v>
      </c>
      <c r="CR122" s="141">
        <f t="shared" si="379"/>
        <v>140</v>
      </c>
      <c r="CS122" s="202" t="str">
        <f t="shared" si="380"/>
        <v/>
      </c>
      <c r="CT122" s="152" t="s">
        <v>15</v>
      </c>
      <c r="CU122" s="93">
        <f t="shared" si="381"/>
        <v>135</v>
      </c>
      <c r="CV122" s="93">
        <f t="shared" si="382"/>
        <v>5</v>
      </c>
      <c r="CW122" s="141">
        <f t="shared" si="383"/>
        <v>140</v>
      </c>
    </row>
    <row r="123" spans="2:101" s="55" customFormat="1" ht="13.5" hidden="1" outlineLevel="1">
      <c r="B123" s="15" t="s">
        <v>81</v>
      </c>
      <c r="C123" s="240">
        <v>26</v>
      </c>
      <c r="D123" s="240">
        <v>1</v>
      </c>
      <c r="E123" s="240"/>
      <c r="F123" s="240"/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2">
        <f t="shared" si="332"/>
        <v>27</v>
      </c>
      <c r="AA123" s="243">
        <f t="shared" si="447"/>
        <v>157</v>
      </c>
      <c r="AB123" s="51"/>
      <c r="AC123" s="59" t="s">
        <v>81</v>
      </c>
      <c r="AD123" s="60">
        <f t="shared" si="333"/>
        <v>27</v>
      </c>
      <c r="AE123" s="60">
        <f t="shared" si="292"/>
        <v>0</v>
      </c>
      <c r="AF123" s="60">
        <f t="shared" si="293"/>
        <v>0</v>
      </c>
      <c r="AG123" s="60">
        <f t="shared" si="294"/>
        <v>0</v>
      </c>
      <c r="AH123" s="60">
        <f t="shared" si="295"/>
        <v>0</v>
      </c>
      <c r="AI123" s="60">
        <f t="shared" si="296"/>
        <v>0</v>
      </c>
      <c r="AJ123" s="60">
        <f t="shared" si="297"/>
        <v>0</v>
      </c>
      <c r="AK123" s="60">
        <f t="shared" si="298"/>
        <v>0</v>
      </c>
      <c r="AL123" s="60">
        <f t="shared" si="334"/>
        <v>0</v>
      </c>
      <c r="AM123" s="60">
        <f t="shared" si="335"/>
        <v>0</v>
      </c>
      <c r="AN123" s="61">
        <f t="shared" si="336"/>
        <v>27</v>
      </c>
      <c r="AO123" s="236" t="str">
        <f t="shared" si="337"/>
        <v/>
      </c>
      <c r="AP123" s="306" t="s">
        <v>16</v>
      </c>
      <c r="AQ123" s="307">
        <f>SUM(C138:C141)</f>
        <v>120</v>
      </c>
      <c r="AR123" s="307">
        <f t="shared" ref="AR123" si="479">SUM(D138:D141)</f>
        <v>5</v>
      </c>
      <c r="AS123" s="307">
        <f t="shared" ref="AS123" si="480">SUM(E138:E141)</f>
        <v>3</v>
      </c>
      <c r="AT123" s="307">
        <f t="shared" ref="AT123" si="481">SUM(F138:F141)</f>
        <v>6</v>
      </c>
      <c r="AU123" s="307">
        <f t="shared" ref="AU123" si="482">SUM(G138:G141)</f>
        <v>0</v>
      </c>
      <c r="AV123" s="307">
        <f t="shared" ref="AV123" si="483">SUM(H138:H141)</f>
        <v>0</v>
      </c>
      <c r="AW123" s="307">
        <f t="shared" ref="AW123" si="484">SUM(I138:I141)</f>
        <v>0</v>
      </c>
      <c r="AX123" s="307">
        <f t="shared" ref="AX123" si="485">SUM(J138:J141)</f>
        <v>5</v>
      </c>
      <c r="AY123" s="307">
        <f t="shared" ref="AY123" si="486">SUM(K138:K141)</f>
        <v>0</v>
      </c>
      <c r="AZ123" s="307">
        <f t="shared" ref="AZ123" si="487">SUM(L138:L141)</f>
        <v>0</v>
      </c>
      <c r="BA123" s="307">
        <f t="shared" ref="BA123" si="488">SUM(M138:M141)</f>
        <v>0</v>
      </c>
      <c r="BB123" s="307">
        <f t="shared" ref="BB123" si="489">SUM(N138:N141)</f>
        <v>0</v>
      </c>
      <c r="BC123" s="307">
        <f t="shared" ref="BC123" si="490">SUM(O138:O141)</f>
        <v>0</v>
      </c>
      <c r="BD123" s="307">
        <f t="shared" ref="BD123" si="491">SUM(P138:P141)</f>
        <v>0</v>
      </c>
      <c r="BE123" s="307">
        <f t="shared" ref="BE123" si="492">SUM(Q138:Q141)</f>
        <v>0</v>
      </c>
      <c r="BF123" s="307">
        <f t="shared" ref="BF123" si="493">SUM(R138:R141)</f>
        <v>0</v>
      </c>
      <c r="BG123" s="307">
        <f t="shared" ref="BG123" si="494">SUM(S138:S141)</f>
        <v>0</v>
      </c>
      <c r="BH123" s="307">
        <f t="shared" ref="BH123" si="495">SUM(T138:T141)</f>
        <v>0</v>
      </c>
      <c r="BI123" s="307">
        <f t="shared" ref="BI123" si="496">SUM(U138:U141)</f>
        <v>0</v>
      </c>
      <c r="BJ123" s="307">
        <f t="shared" ref="BJ123" si="497">SUM(V138:V141)</f>
        <v>0</v>
      </c>
      <c r="BK123" s="307">
        <f t="shared" ref="BK123" si="498">SUM(W138:W141)</f>
        <v>0</v>
      </c>
      <c r="BL123" s="307">
        <f t="shared" ref="BL123" si="499">SUM(X138:X141)</f>
        <v>0</v>
      </c>
      <c r="BM123" s="307">
        <f t="shared" ref="BM123" si="500">SUM(Y138:Y141)</f>
        <v>0</v>
      </c>
      <c r="BN123" s="308">
        <f t="shared" si="360"/>
        <v>139</v>
      </c>
      <c r="BO123" s="121" t="str">
        <f t="shared" si="321"/>
        <v/>
      </c>
      <c r="BP123" s="121"/>
      <c r="BQ123" s="121" t="str">
        <f t="shared" si="322"/>
        <v/>
      </c>
      <c r="BR123" s="148" t="s">
        <v>16</v>
      </c>
      <c r="BS123" s="93">
        <f t="shared" si="406"/>
        <v>134</v>
      </c>
      <c r="BT123" s="93">
        <f t="shared" ref="BT123" si="501">SUM(AE138:AE141)</f>
        <v>0</v>
      </c>
      <c r="BU123" s="93">
        <f t="shared" ref="BU123" si="502">SUM(AF138:AF141)</f>
        <v>0</v>
      </c>
      <c r="BV123" s="93">
        <f t="shared" ref="BV123" si="503">SUM(AG138:AG141)</f>
        <v>0</v>
      </c>
      <c r="BW123" s="93">
        <f t="shared" ref="BW123" si="504">SUM(AH138:AH141)</f>
        <v>5</v>
      </c>
      <c r="BX123" s="93">
        <f t="shared" ref="BX123" si="505">SUM(AI138:AI141)</f>
        <v>0</v>
      </c>
      <c r="BY123" s="93">
        <f t="shared" ref="BY123" si="506">SUM(AJ138:AJ141)</f>
        <v>0</v>
      </c>
      <c r="BZ123" s="93">
        <f t="shared" ref="BZ123" si="507">SUM(AK138:AK141)</f>
        <v>0</v>
      </c>
      <c r="CA123" s="93">
        <f t="shared" ref="CA123" si="508">SUM(AL138:AL141)</f>
        <v>0</v>
      </c>
      <c r="CB123" s="93">
        <f t="shared" ref="CB123" si="509">SUM(AM138:AM141)</f>
        <v>0</v>
      </c>
      <c r="CC123" s="141">
        <f t="shared" si="370"/>
        <v>139</v>
      </c>
      <c r="CD123" s="121" t="str">
        <f t="shared" si="371"/>
        <v/>
      </c>
      <c r="CE123" s="121"/>
      <c r="CF123" s="121" t="str">
        <f t="shared" si="372"/>
        <v/>
      </c>
      <c r="CG123" s="140" t="s">
        <v>16</v>
      </c>
      <c r="CH123" s="93">
        <f>SUM(AD138:AD141)</f>
        <v>134</v>
      </c>
      <c r="CI123" s="93">
        <f>SUM(AE138:AK141)</f>
        <v>5</v>
      </c>
      <c r="CJ123" s="93">
        <f t="shared" si="373"/>
        <v>0</v>
      </c>
      <c r="CK123" s="141">
        <f t="shared" si="374"/>
        <v>139</v>
      </c>
      <c r="CM123" s="202" t="str">
        <f t="shared" si="375"/>
        <v/>
      </c>
      <c r="CN123" s="152" t="s">
        <v>16</v>
      </c>
      <c r="CO123" s="93">
        <f t="shared" si="376"/>
        <v>134</v>
      </c>
      <c r="CP123" s="93">
        <f t="shared" si="377"/>
        <v>5</v>
      </c>
      <c r="CQ123" s="93">
        <f t="shared" si="378"/>
        <v>0</v>
      </c>
      <c r="CR123" s="141">
        <f t="shared" si="379"/>
        <v>139</v>
      </c>
      <c r="CS123" s="202" t="str">
        <f t="shared" si="380"/>
        <v/>
      </c>
      <c r="CT123" s="152" t="s">
        <v>16</v>
      </c>
      <c r="CU123" s="93">
        <f t="shared" si="381"/>
        <v>134</v>
      </c>
      <c r="CV123" s="93">
        <f t="shared" si="382"/>
        <v>5</v>
      </c>
      <c r="CW123" s="141">
        <f t="shared" si="383"/>
        <v>139</v>
      </c>
    </row>
    <row r="124" spans="2:101" s="55" customFormat="1" ht="13.5" hidden="1" outlineLevel="1">
      <c r="B124" s="15" t="s">
        <v>82</v>
      </c>
      <c r="C124" s="240">
        <v>19</v>
      </c>
      <c r="D124" s="240">
        <v>1</v>
      </c>
      <c r="E124" s="240"/>
      <c r="F124" s="240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2">
        <f t="shared" si="332"/>
        <v>20</v>
      </c>
      <c r="AA124" s="243">
        <f t="shared" si="447"/>
        <v>131</v>
      </c>
      <c r="AB124" s="51"/>
      <c r="AC124" s="59" t="s">
        <v>82</v>
      </c>
      <c r="AD124" s="60">
        <f t="shared" si="333"/>
        <v>20</v>
      </c>
      <c r="AE124" s="60">
        <f t="shared" si="292"/>
        <v>0</v>
      </c>
      <c r="AF124" s="60">
        <f t="shared" si="293"/>
        <v>0</v>
      </c>
      <c r="AG124" s="60">
        <f t="shared" si="294"/>
        <v>0</v>
      </c>
      <c r="AH124" s="60">
        <f t="shared" si="295"/>
        <v>0</v>
      </c>
      <c r="AI124" s="60">
        <f t="shared" si="296"/>
        <v>0</v>
      </c>
      <c r="AJ124" s="60">
        <f t="shared" si="297"/>
        <v>0</v>
      </c>
      <c r="AK124" s="60">
        <f t="shared" si="298"/>
        <v>0</v>
      </c>
      <c r="AL124" s="60">
        <f t="shared" si="334"/>
        <v>0</v>
      </c>
      <c r="AM124" s="60">
        <f t="shared" si="335"/>
        <v>0</v>
      </c>
      <c r="AN124" s="61">
        <f t="shared" si="336"/>
        <v>20</v>
      </c>
      <c r="AO124" s="236" t="str">
        <f t="shared" si="337"/>
        <v/>
      </c>
      <c r="AP124" s="293" t="s">
        <v>17</v>
      </c>
      <c r="AQ124" s="297">
        <f>SUM(C142:C145)</f>
        <v>262</v>
      </c>
      <c r="AR124" s="297">
        <f t="shared" ref="AR124" si="510">SUM(D142:D145)</f>
        <v>16</v>
      </c>
      <c r="AS124" s="297">
        <f t="shared" ref="AS124" si="511">SUM(E142:E145)</f>
        <v>2</v>
      </c>
      <c r="AT124" s="297">
        <f t="shared" ref="AT124" si="512">SUM(F142:F145)</f>
        <v>7</v>
      </c>
      <c r="AU124" s="297">
        <f t="shared" ref="AU124" si="513">SUM(G142:G145)</f>
        <v>2</v>
      </c>
      <c r="AV124" s="297">
        <f t="shared" ref="AV124" si="514">SUM(H142:H145)</f>
        <v>0</v>
      </c>
      <c r="AW124" s="297">
        <f t="shared" ref="AW124" si="515">SUM(I142:I145)</f>
        <v>0</v>
      </c>
      <c r="AX124" s="297">
        <f t="shared" ref="AX124" si="516">SUM(J142:J145)</f>
        <v>10</v>
      </c>
      <c r="AY124" s="297">
        <f t="shared" ref="AY124" si="517">SUM(K142:K145)</f>
        <v>0</v>
      </c>
      <c r="AZ124" s="297">
        <f t="shared" ref="AZ124" si="518">SUM(L142:L145)</f>
        <v>0</v>
      </c>
      <c r="BA124" s="297">
        <f t="shared" ref="BA124" si="519">SUM(M142:M145)</f>
        <v>0</v>
      </c>
      <c r="BB124" s="297">
        <f t="shared" ref="BB124" si="520">SUM(N142:N145)</f>
        <v>0</v>
      </c>
      <c r="BC124" s="297">
        <f t="shared" ref="BC124" si="521">SUM(O142:O145)</f>
        <v>0</v>
      </c>
      <c r="BD124" s="297">
        <f t="shared" ref="BD124" si="522">SUM(P142:P145)</f>
        <v>0</v>
      </c>
      <c r="BE124" s="297">
        <f t="shared" ref="BE124" si="523">SUM(Q142:Q145)</f>
        <v>0</v>
      </c>
      <c r="BF124" s="297">
        <f t="shared" ref="BF124" si="524">SUM(R142:R145)</f>
        <v>0</v>
      </c>
      <c r="BG124" s="297">
        <f t="shared" ref="BG124" si="525">SUM(S142:S145)</f>
        <v>0</v>
      </c>
      <c r="BH124" s="297">
        <f t="shared" ref="BH124" si="526">SUM(T142:T145)</f>
        <v>0</v>
      </c>
      <c r="BI124" s="297">
        <f t="shared" ref="BI124" si="527">SUM(U142:U145)</f>
        <v>0</v>
      </c>
      <c r="BJ124" s="297">
        <f t="shared" ref="BJ124" si="528">SUM(V142:V145)</f>
        <v>0</v>
      </c>
      <c r="BK124" s="297">
        <f t="shared" ref="BK124" si="529">SUM(W142:W145)</f>
        <v>0</v>
      </c>
      <c r="BL124" s="297">
        <f t="shared" ref="BL124" si="530">SUM(X142:X145)</f>
        <v>0</v>
      </c>
      <c r="BM124" s="297">
        <f t="shared" ref="BM124" si="531">SUM(Y142:Y145)</f>
        <v>0</v>
      </c>
      <c r="BN124" s="298">
        <f t="shared" si="360"/>
        <v>299</v>
      </c>
      <c r="BO124" s="121" t="str">
        <f>IF(BN124=MAX($BN$118:$BN$141),1,IF(BN124=MAX($BN$124:$BN$127),2,""))</f>
        <v/>
      </c>
      <c r="BP124" s="121"/>
      <c r="BQ124" s="121" t="str">
        <f t="shared" si="322"/>
        <v/>
      </c>
      <c r="BR124" s="148" t="s">
        <v>17</v>
      </c>
      <c r="BS124" s="93">
        <f t="shared" si="406"/>
        <v>287</v>
      </c>
      <c r="BT124" s="93">
        <f t="shared" ref="BT124" si="532">SUM(AE142:AE145)</f>
        <v>2</v>
      </c>
      <c r="BU124" s="93">
        <f t="shared" ref="BU124" si="533">SUM(AF142:AF145)</f>
        <v>0</v>
      </c>
      <c r="BV124" s="93">
        <f t="shared" ref="BV124" si="534">SUM(AG142:AG145)</f>
        <v>0</v>
      </c>
      <c r="BW124" s="93">
        <f t="shared" ref="BW124" si="535">SUM(AH142:AH145)</f>
        <v>10</v>
      </c>
      <c r="BX124" s="93">
        <f t="shared" ref="BX124" si="536">SUM(AI142:AI145)</f>
        <v>0</v>
      </c>
      <c r="BY124" s="93">
        <f t="shared" ref="BY124" si="537">SUM(AJ142:AJ145)</f>
        <v>0</v>
      </c>
      <c r="BZ124" s="93">
        <f t="shared" ref="BZ124" si="538">SUM(AK142:AK145)</f>
        <v>0</v>
      </c>
      <c r="CA124" s="93">
        <f t="shared" ref="CA124" si="539">SUM(AL142:AL145)</f>
        <v>0</v>
      </c>
      <c r="CB124" s="93">
        <f t="shared" ref="CB124" si="540">SUM(AM142:AM145)</f>
        <v>0</v>
      </c>
      <c r="CC124" s="141">
        <f t="shared" si="370"/>
        <v>299</v>
      </c>
      <c r="CD124" s="121" t="str">
        <f t="shared" si="371"/>
        <v/>
      </c>
      <c r="CE124" s="121"/>
      <c r="CF124" s="121" t="str">
        <f t="shared" si="372"/>
        <v/>
      </c>
      <c r="CG124" s="140" t="s">
        <v>17</v>
      </c>
      <c r="CH124" s="93">
        <f>SUM(AD142:AD145)</f>
        <v>287</v>
      </c>
      <c r="CI124" s="93">
        <f>SUM(AE142:AK145)</f>
        <v>12</v>
      </c>
      <c r="CJ124" s="93">
        <f t="shared" si="373"/>
        <v>0</v>
      </c>
      <c r="CK124" s="141">
        <f t="shared" si="374"/>
        <v>299</v>
      </c>
      <c r="CM124" s="202" t="str">
        <f t="shared" si="375"/>
        <v/>
      </c>
      <c r="CN124" s="152" t="s">
        <v>17</v>
      </c>
      <c r="CO124" s="93">
        <f>BS124</f>
        <v>287</v>
      </c>
      <c r="CP124" s="93">
        <f t="shared" si="377"/>
        <v>12</v>
      </c>
      <c r="CQ124" s="93">
        <f t="shared" si="378"/>
        <v>0</v>
      </c>
      <c r="CR124" s="141">
        <f t="shared" si="379"/>
        <v>299</v>
      </c>
      <c r="CS124" s="202" t="str">
        <f t="shared" si="380"/>
        <v/>
      </c>
      <c r="CT124" s="152" t="s">
        <v>17</v>
      </c>
      <c r="CU124" s="93">
        <f t="shared" si="381"/>
        <v>287</v>
      </c>
      <c r="CV124" s="93">
        <f t="shared" si="382"/>
        <v>12</v>
      </c>
      <c r="CW124" s="141">
        <f t="shared" si="383"/>
        <v>299</v>
      </c>
    </row>
    <row r="125" spans="2:101" s="55" customFormat="1" ht="13.5" hidden="1" outlineLevel="1">
      <c r="B125" s="15" t="s">
        <v>83</v>
      </c>
      <c r="C125" s="240">
        <v>28</v>
      </c>
      <c r="D125" s="240"/>
      <c r="E125" s="240"/>
      <c r="F125" s="240">
        <v>1</v>
      </c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>
        <v>1</v>
      </c>
      <c r="T125" s="241"/>
      <c r="U125" s="241"/>
      <c r="V125" s="241"/>
      <c r="W125" s="241"/>
      <c r="X125" s="241"/>
      <c r="Y125" s="241"/>
      <c r="Z125" s="242">
        <f t="shared" si="332"/>
        <v>30</v>
      </c>
      <c r="AA125" s="243">
        <f t="shared" si="447"/>
        <v>110</v>
      </c>
      <c r="AB125" s="51"/>
      <c r="AC125" s="59" t="s">
        <v>83</v>
      </c>
      <c r="AD125" s="60">
        <f t="shared" si="333"/>
        <v>29</v>
      </c>
      <c r="AE125" s="60">
        <f t="shared" si="292"/>
        <v>0</v>
      </c>
      <c r="AF125" s="60">
        <f t="shared" si="293"/>
        <v>0</v>
      </c>
      <c r="AG125" s="60">
        <f t="shared" si="294"/>
        <v>0</v>
      </c>
      <c r="AH125" s="60">
        <f t="shared" si="295"/>
        <v>0</v>
      </c>
      <c r="AI125" s="60">
        <f t="shared" si="296"/>
        <v>0</v>
      </c>
      <c r="AJ125" s="60">
        <f t="shared" si="297"/>
        <v>0</v>
      </c>
      <c r="AK125" s="60">
        <f t="shared" si="298"/>
        <v>0</v>
      </c>
      <c r="AL125" s="60">
        <f t="shared" si="334"/>
        <v>1</v>
      </c>
      <c r="AM125" s="60">
        <f t="shared" si="335"/>
        <v>0</v>
      </c>
      <c r="AN125" s="61">
        <f t="shared" si="336"/>
        <v>30</v>
      </c>
      <c r="AO125" s="236" t="str">
        <f t="shared" si="337"/>
        <v/>
      </c>
      <c r="AP125" s="306" t="s">
        <v>18</v>
      </c>
      <c r="AQ125" s="307">
        <f>SUM(C146:C149)</f>
        <v>386</v>
      </c>
      <c r="AR125" s="307">
        <f t="shared" ref="AR125" si="541">SUM(D146:D149)</f>
        <v>13</v>
      </c>
      <c r="AS125" s="307">
        <f t="shared" ref="AS125" si="542">SUM(E146:E149)</f>
        <v>3</v>
      </c>
      <c r="AT125" s="307">
        <f t="shared" ref="AT125" si="543">SUM(F146:F149)</f>
        <v>13</v>
      </c>
      <c r="AU125" s="307">
        <f t="shared" ref="AU125" si="544">SUM(G146:G149)</f>
        <v>3</v>
      </c>
      <c r="AV125" s="307">
        <f t="shared" ref="AV125" si="545">SUM(H146:H149)</f>
        <v>0</v>
      </c>
      <c r="AW125" s="307">
        <f t="shared" ref="AW125" si="546">SUM(I146:I149)</f>
        <v>0</v>
      </c>
      <c r="AX125" s="307">
        <f t="shared" ref="AX125" si="547">SUM(J146:J149)</f>
        <v>5</v>
      </c>
      <c r="AY125" s="307">
        <f t="shared" ref="AY125" si="548">SUM(K146:K149)</f>
        <v>2</v>
      </c>
      <c r="AZ125" s="307">
        <f t="shared" ref="AZ125" si="549">SUM(L146:L149)</f>
        <v>0</v>
      </c>
      <c r="BA125" s="307">
        <f t="shared" ref="BA125" si="550">SUM(M146:M149)</f>
        <v>1</v>
      </c>
      <c r="BB125" s="307">
        <f t="shared" ref="BB125" si="551">SUM(N146:N149)</f>
        <v>0</v>
      </c>
      <c r="BC125" s="307">
        <f t="shared" ref="BC125" si="552">SUM(O146:O149)</f>
        <v>0</v>
      </c>
      <c r="BD125" s="307">
        <f t="shared" ref="BD125" si="553">SUM(P146:P149)</f>
        <v>0</v>
      </c>
      <c r="BE125" s="307">
        <f t="shared" ref="BE125" si="554">SUM(Q146:Q149)</f>
        <v>0</v>
      </c>
      <c r="BF125" s="307">
        <f t="shared" ref="BF125" si="555">SUM(R146:R149)</f>
        <v>0</v>
      </c>
      <c r="BG125" s="307">
        <f t="shared" ref="BG125" si="556">SUM(S146:S149)</f>
        <v>0</v>
      </c>
      <c r="BH125" s="307">
        <f t="shared" ref="BH125" si="557">SUM(T146:T149)</f>
        <v>0</v>
      </c>
      <c r="BI125" s="307">
        <f t="shared" ref="BI125" si="558">SUM(U146:U149)</f>
        <v>0</v>
      </c>
      <c r="BJ125" s="307">
        <f t="shared" ref="BJ125" si="559">SUM(V146:V149)</f>
        <v>0</v>
      </c>
      <c r="BK125" s="307">
        <f t="shared" ref="BK125" si="560">SUM(W146:W149)</f>
        <v>0</v>
      </c>
      <c r="BL125" s="307">
        <f t="shared" ref="BL125" si="561">SUM(X146:X149)</f>
        <v>0</v>
      </c>
      <c r="BM125" s="307">
        <f t="shared" ref="BM125" si="562">SUM(Y146:Y149)</f>
        <v>0</v>
      </c>
      <c r="BN125" s="308">
        <f t="shared" si="360"/>
        <v>426</v>
      </c>
      <c r="BO125" s="121" t="str">
        <f>IF(BN125=MAX($BN$118:$BN$141),1,IF(BN125=MAX($BN$124:$BN$127),2,""))</f>
        <v/>
      </c>
      <c r="BP125" s="121"/>
      <c r="BQ125" s="121" t="str">
        <f t="shared" si="322"/>
        <v/>
      </c>
      <c r="BR125" s="148" t="s">
        <v>18</v>
      </c>
      <c r="BS125" s="93">
        <f t="shared" si="406"/>
        <v>415</v>
      </c>
      <c r="BT125" s="93">
        <f t="shared" ref="BT125" si="563">SUM(AE146:AE149)</f>
        <v>3</v>
      </c>
      <c r="BU125" s="93">
        <f t="shared" ref="BU125" si="564">SUM(AF146:AF149)</f>
        <v>0</v>
      </c>
      <c r="BV125" s="93">
        <f t="shared" ref="BV125" si="565">SUM(AG146:AG149)</f>
        <v>0</v>
      </c>
      <c r="BW125" s="93">
        <f t="shared" ref="BW125" si="566">SUM(AH146:AH149)</f>
        <v>5</v>
      </c>
      <c r="BX125" s="93">
        <f t="shared" ref="BX125" si="567">SUM(AI146:AI149)</f>
        <v>2</v>
      </c>
      <c r="BY125" s="93">
        <f t="shared" ref="BY125" si="568">SUM(AJ146:AJ149)</f>
        <v>0</v>
      </c>
      <c r="BZ125" s="93">
        <f t="shared" ref="BZ125" si="569">SUM(AK146:AK149)</f>
        <v>1</v>
      </c>
      <c r="CA125" s="93">
        <f t="shared" ref="CA125" si="570">SUM(AL146:AL149)</f>
        <v>0</v>
      </c>
      <c r="CB125" s="93">
        <f t="shared" ref="CB125" si="571">SUM(AM146:AM149)</f>
        <v>0</v>
      </c>
      <c r="CC125" s="141">
        <f t="shared" si="370"/>
        <v>426</v>
      </c>
      <c r="CD125" s="121" t="str">
        <f t="shared" si="371"/>
        <v/>
      </c>
      <c r="CE125" s="121"/>
      <c r="CF125" s="121" t="str">
        <f t="shared" si="372"/>
        <v/>
      </c>
      <c r="CG125" s="140" t="s">
        <v>18</v>
      </c>
      <c r="CH125" s="93">
        <f>SUM(AD146:AD149)</f>
        <v>415</v>
      </c>
      <c r="CI125" s="93">
        <f>SUM(AE146:AK149)</f>
        <v>11</v>
      </c>
      <c r="CJ125" s="93">
        <f t="shared" si="373"/>
        <v>0</v>
      </c>
      <c r="CK125" s="141">
        <f t="shared" si="374"/>
        <v>426</v>
      </c>
      <c r="CM125" s="202" t="str">
        <f t="shared" si="375"/>
        <v/>
      </c>
      <c r="CN125" s="152" t="s">
        <v>18</v>
      </c>
      <c r="CO125" s="93">
        <f t="shared" si="376"/>
        <v>415</v>
      </c>
      <c r="CP125" s="93">
        <f t="shared" si="377"/>
        <v>10</v>
      </c>
      <c r="CQ125" s="93">
        <f t="shared" si="378"/>
        <v>1</v>
      </c>
      <c r="CR125" s="141">
        <f t="shared" si="379"/>
        <v>426</v>
      </c>
      <c r="CS125" s="202" t="str">
        <f t="shared" si="380"/>
        <v/>
      </c>
      <c r="CT125" s="152" t="s">
        <v>18</v>
      </c>
      <c r="CU125" s="93">
        <f t="shared" si="381"/>
        <v>415</v>
      </c>
      <c r="CV125" s="93">
        <f t="shared" si="382"/>
        <v>11</v>
      </c>
      <c r="CW125" s="141">
        <f t="shared" si="383"/>
        <v>426</v>
      </c>
    </row>
    <row r="126" spans="2:101" s="55" customFormat="1" ht="13.5" hidden="1" outlineLevel="1">
      <c r="B126" s="15" t="s">
        <v>84</v>
      </c>
      <c r="C126" s="240">
        <v>17</v>
      </c>
      <c r="D126" s="240"/>
      <c r="E126" s="240"/>
      <c r="F126" s="240"/>
      <c r="G126" s="241"/>
      <c r="H126" s="241"/>
      <c r="I126" s="241"/>
      <c r="J126" s="241">
        <v>2</v>
      </c>
      <c r="K126" s="241">
        <v>1</v>
      </c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2">
        <f t="shared" si="332"/>
        <v>20</v>
      </c>
      <c r="AA126" s="243">
        <f t="shared" si="447"/>
        <v>97</v>
      </c>
      <c r="AB126" s="51"/>
      <c r="AC126" s="56" t="s">
        <v>84</v>
      </c>
      <c r="AD126" s="57">
        <f t="shared" si="333"/>
        <v>17</v>
      </c>
      <c r="AE126" s="57">
        <f t="shared" si="292"/>
        <v>0</v>
      </c>
      <c r="AF126" s="57">
        <f t="shared" si="293"/>
        <v>0</v>
      </c>
      <c r="AG126" s="57">
        <f t="shared" si="294"/>
        <v>0</v>
      </c>
      <c r="AH126" s="57">
        <f t="shared" si="295"/>
        <v>2</v>
      </c>
      <c r="AI126" s="57">
        <f t="shared" si="296"/>
        <v>1</v>
      </c>
      <c r="AJ126" s="57">
        <f t="shared" si="297"/>
        <v>0</v>
      </c>
      <c r="AK126" s="57">
        <f t="shared" si="298"/>
        <v>0</v>
      </c>
      <c r="AL126" s="57">
        <f t="shared" si="334"/>
        <v>0</v>
      </c>
      <c r="AM126" s="57">
        <f t="shared" si="335"/>
        <v>0</v>
      </c>
      <c r="AN126" s="58">
        <f t="shared" si="336"/>
        <v>20</v>
      </c>
      <c r="AO126" s="236" t="str">
        <f t="shared" si="337"/>
        <v/>
      </c>
      <c r="AP126" s="293" t="s">
        <v>19</v>
      </c>
      <c r="AQ126" s="297">
        <f>SUM(C150:C153)</f>
        <v>405</v>
      </c>
      <c r="AR126" s="297">
        <f t="shared" ref="AR126" si="572">SUM(D150:D153)</f>
        <v>15</v>
      </c>
      <c r="AS126" s="297">
        <f t="shared" ref="AS126" si="573">SUM(E150:E153)</f>
        <v>0</v>
      </c>
      <c r="AT126" s="297">
        <f t="shared" ref="AT126" si="574">SUM(F150:F153)</f>
        <v>12</v>
      </c>
      <c r="AU126" s="297">
        <f t="shared" ref="AU126" si="575">SUM(G150:G153)</f>
        <v>10</v>
      </c>
      <c r="AV126" s="297">
        <f t="shared" ref="AV126" si="576">SUM(H150:H153)</f>
        <v>0</v>
      </c>
      <c r="AW126" s="297">
        <f t="shared" ref="AW126" si="577">SUM(I150:I153)</f>
        <v>0</v>
      </c>
      <c r="AX126" s="297">
        <f t="shared" ref="AX126" si="578">SUM(J150:J153)</f>
        <v>9</v>
      </c>
      <c r="AY126" s="297">
        <f t="shared" ref="AY126" si="579">SUM(K150:K153)</f>
        <v>0</v>
      </c>
      <c r="AZ126" s="297">
        <f t="shared" ref="AZ126" si="580">SUM(L150:L153)</f>
        <v>0</v>
      </c>
      <c r="BA126" s="297">
        <f t="shared" ref="BA126" si="581">SUM(M150:M153)</f>
        <v>0</v>
      </c>
      <c r="BB126" s="297">
        <f t="shared" ref="BB126" si="582">SUM(N150:N153)</f>
        <v>0</v>
      </c>
      <c r="BC126" s="297">
        <f t="shared" ref="BC126" si="583">SUM(O150:O153)</f>
        <v>0</v>
      </c>
      <c r="BD126" s="297">
        <f t="shared" ref="BD126" si="584">SUM(P150:P153)</f>
        <v>0</v>
      </c>
      <c r="BE126" s="297">
        <f t="shared" ref="BE126" si="585">SUM(Q150:Q153)</f>
        <v>0</v>
      </c>
      <c r="BF126" s="297">
        <f t="shared" ref="BF126" si="586">SUM(R150:R153)</f>
        <v>0</v>
      </c>
      <c r="BG126" s="297">
        <f t="shared" ref="BG126" si="587">SUM(S150:S153)</f>
        <v>0</v>
      </c>
      <c r="BH126" s="297">
        <f t="shared" ref="BH126" si="588">SUM(T150:T153)</f>
        <v>0</v>
      </c>
      <c r="BI126" s="297">
        <f t="shared" ref="BI126" si="589">SUM(U150:U153)</f>
        <v>0</v>
      </c>
      <c r="BJ126" s="297">
        <f t="shared" ref="BJ126" si="590">SUM(V150:V153)</f>
        <v>0</v>
      </c>
      <c r="BK126" s="297">
        <f t="shared" ref="BK126" si="591">SUM(W150:W153)</f>
        <v>0</v>
      </c>
      <c r="BL126" s="297">
        <f t="shared" ref="BL126" si="592">SUM(X150:X153)</f>
        <v>0</v>
      </c>
      <c r="BM126" s="297">
        <f t="shared" ref="BM126" si="593">SUM(Y150:Y153)</f>
        <v>0</v>
      </c>
      <c r="BN126" s="298">
        <f t="shared" si="360"/>
        <v>451</v>
      </c>
      <c r="BO126" s="121" t="str">
        <f>IF(BN126=MAX($BN$118:$BN$141),1,IF(BN126=MAX($BN$124:$BN$127),2,""))</f>
        <v/>
      </c>
      <c r="BP126" s="121"/>
      <c r="BQ126" s="121" t="str">
        <f t="shared" si="322"/>
        <v/>
      </c>
      <c r="BR126" s="148" t="s">
        <v>19</v>
      </c>
      <c r="BS126" s="93">
        <f t="shared" si="406"/>
        <v>432</v>
      </c>
      <c r="BT126" s="93">
        <f t="shared" ref="BT126" si="594">SUM(AE150:AE153)</f>
        <v>10</v>
      </c>
      <c r="BU126" s="93">
        <f t="shared" ref="BU126" si="595">SUM(AF150:AF153)</f>
        <v>0</v>
      </c>
      <c r="BV126" s="93">
        <f t="shared" ref="BV126" si="596">SUM(AG150:AG153)</f>
        <v>0</v>
      </c>
      <c r="BW126" s="93">
        <f t="shared" ref="BW126" si="597">SUM(AH150:AH153)</f>
        <v>9</v>
      </c>
      <c r="BX126" s="93">
        <f t="shared" ref="BX126" si="598">SUM(AI150:AI153)</f>
        <v>0</v>
      </c>
      <c r="BY126" s="93">
        <f t="shared" ref="BY126" si="599">SUM(AJ150:AJ153)</f>
        <v>0</v>
      </c>
      <c r="BZ126" s="93">
        <f t="shared" ref="BZ126" si="600">SUM(AK150:AK153)</f>
        <v>0</v>
      </c>
      <c r="CA126" s="93">
        <f t="shared" ref="CA126" si="601">SUM(AL150:AL153)</f>
        <v>0</v>
      </c>
      <c r="CB126" s="93">
        <f t="shared" ref="CB126" si="602">SUM(AM150:AM153)</f>
        <v>0</v>
      </c>
      <c r="CC126" s="141">
        <f t="shared" si="370"/>
        <v>451</v>
      </c>
      <c r="CD126" s="121" t="str">
        <f t="shared" si="371"/>
        <v/>
      </c>
      <c r="CE126" s="121"/>
      <c r="CF126" s="121" t="str">
        <f t="shared" si="372"/>
        <v/>
      </c>
      <c r="CG126" s="140" t="s">
        <v>19</v>
      </c>
      <c r="CH126" s="93">
        <f>SUM(AD150:AD153)</f>
        <v>432</v>
      </c>
      <c r="CI126" s="93">
        <f>SUM(AE150:AK153)</f>
        <v>19</v>
      </c>
      <c r="CJ126" s="93">
        <f t="shared" si="373"/>
        <v>0</v>
      </c>
      <c r="CK126" s="141">
        <f t="shared" si="374"/>
        <v>451</v>
      </c>
      <c r="CM126" s="202" t="str">
        <f t="shared" si="375"/>
        <v/>
      </c>
      <c r="CN126" s="152" t="s">
        <v>19</v>
      </c>
      <c r="CO126" s="93">
        <f t="shared" si="376"/>
        <v>432</v>
      </c>
      <c r="CP126" s="93">
        <f t="shared" si="377"/>
        <v>19</v>
      </c>
      <c r="CQ126" s="93">
        <f t="shared" si="378"/>
        <v>0</v>
      </c>
      <c r="CR126" s="141">
        <f t="shared" si="379"/>
        <v>451</v>
      </c>
      <c r="CS126" s="202" t="str">
        <f t="shared" si="380"/>
        <v/>
      </c>
      <c r="CT126" s="152" t="s">
        <v>19</v>
      </c>
      <c r="CU126" s="93">
        <f t="shared" si="381"/>
        <v>432</v>
      </c>
      <c r="CV126" s="93">
        <f t="shared" si="382"/>
        <v>19</v>
      </c>
      <c r="CW126" s="141">
        <f t="shared" si="383"/>
        <v>451</v>
      </c>
    </row>
    <row r="127" spans="2:101" s="55" customFormat="1" ht="13.5" hidden="1" outlineLevel="1">
      <c r="B127" s="15" t="s">
        <v>85</v>
      </c>
      <c r="C127" s="240">
        <v>32</v>
      </c>
      <c r="D127" s="240"/>
      <c r="E127" s="240"/>
      <c r="F127" s="240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1"/>
      <c r="X127" s="241"/>
      <c r="Y127" s="241"/>
      <c r="Z127" s="242">
        <f t="shared" si="332"/>
        <v>32</v>
      </c>
      <c r="AA127" s="243">
        <f t="shared" si="447"/>
        <v>102</v>
      </c>
      <c r="AB127" s="51"/>
      <c r="AC127" s="56" t="s">
        <v>85</v>
      </c>
      <c r="AD127" s="57">
        <f t="shared" si="333"/>
        <v>32</v>
      </c>
      <c r="AE127" s="57">
        <f t="shared" si="292"/>
        <v>0</v>
      </c>
      <c r="AF127" s="57">
        <f t="shared" si="293"/>
        <v>0</v>
      </c>
      <c r="AG127" s="57">
        <f t="shared" si="294"/>
        <v>0</v>
      </c>
      <c r="AH127" s="57">
        <f t="shared" si="295"/>
        <v>0</v>
      </c>
      <c r="AI127" s="57">
        <f t="shared" si="296"/>
        <v>0</v>
      </c>
      <c r="AJ127" s="57">
        <f t="shared" si="297"/>
        <v>0</v>
      </c>
      <c r="AK127" s="57">
        <f t="shared" si="298"/>
        <v>0</v>
      </c>
      <c r="AL127" s="57">
        <f t="shared" si="334"/>
        <v>0</v>
      </c>
      <c r="AM127" s="57">
        <f t="shared" si="335"/>
        <v>0</v>
      </c>
      <c r="AN127" s="58">
        <f t="shared" si="336"/>
        <v>32</v>
      </c>
      <c r="AO127" s="236">
        <f t="shared" si="337"/>
        <v>2</v>
      </c>
      <c r="AP127" s="306" t="s">
        <v>20</v>
      </c>
      <c r="AQ127" s="307">
        <f>SUM(C154:C157)</f>
        <v>466</v>
      </c>
      <c r="AR127" s="307">
        <f t="shared" ref="AR127" si="603">SUM(D154:D157)</f>
        <v>12</v>
      </c>
      <c r="AS127" s="307">
        <f t="shared" ref="AS127" si="604">SUM(E154:E157)</f>
        <v>4</v>
      </c>
      <c r="AT127" s="307">
        <f t="shared" ref="AT127" si="605">SUM(F154:F157)</f>
        <v>25</v>
      </c>
      <c r="AU127" s="307">
        <f t="shared" ref="AU127" si="606">SUM(G154:G157)</f>
        <v>10</v>
      </c>
      <c r="AV127" s="307">
        <f t="shared" ref="AV127" si="607">SUM(H154:H157)</f>
        <v>0</v>
      </c>
      <c r="AW127" s="307">
        <f t="shared" ref="AW127" si="608">SUM(I154:I157)</f>
        <v>0</v>
      </c>
      <c r="AX127" s="307">
        <f t="shared" ref="AX127" si="609">SUM(J154:J157)</f>
        <v>8</v>
      </c>
      <c r="AY127" s="307">
        <f t="shared" ref="AY127" si="610">SUM(K154:K157)</f>
        <v>0</v>
      </c>
      <c r="AZ127" s="307">
        <f t="shared" ref="AZ127" si="611">SUM(L154:L157)</f>
        <v>0</v>
      </c>
      <c r="BA127" s="307">
        <f t="shared" ref="BA127" si="612">SUM(M154:M157)</f>
        <v>0</v>
      </c>
      <c r="BB127" s="307">
        <f t="shared" ref="BB127" si="613">SUM(N154:N157)</f>
        <v>0</v>
      </c>
      <c r="BC127" s="307">
        <f t="shared" ref="BC127" si="614">SUM(O154:O157)</f>
        <v>0</v>
      </c>
      <c r="BD127" s="307">
        <f t="shared" ref="BD127" si="615">SUM(P154:P157)</f>
        <v>0</v>
      </c>
      <c r="BE127" s="307">
        <f t="shared" ref="BE127" si="616">SUM(Q154:Q157)</f>
        <v>0</v>
      </c>
      <c r="BF127" s="307">
        <f t="shared" ref="BF127" si="617">SUM(R154:R157)</f>
        <v>0</v>
      </c>
      <c r="BG127" s="307">
        <f t="shared" ref="BG127" si="618">SUM(S154:S157)</f>
        <v>0</v>
      </c>
      <c r="BH127" s="307">
        <f t="shared" ref="BH127" si="619">SUM(T154:T157)</f>
        <v>0</v>
      </c>
      <c r="BI127" s="307">
        <f t="shared" ref="BI127" si="620">SUM(U154:U157)</f>
        <v>0</v>
      </c>
      <c r="BJ127" s="307">
        <f t="shared" ref="BJ127" si="621">SUM(V154:V157)</f>
        <v>0</v>
      </c>
      <c r="BK127" s="307">
        <f t="shared" ref="BK127" si="622">SUM(W154:W157)</f>
        <v>0</v>
      </c>
      <c r="BL127" s="307">
        <f t="shared" ref="BL127" si="623">SUM(X154:X157)</f>
        <v>0</v>
      </c>
      <c r="BM127" s="307">
        <f t="shared" ref="BM127" si="624">SUM(Y154:Y157)</f>
        <v>0</v>
      </c>
      <c r="BN127" s="308">
        <f t="shared" si="360"/>
        <v>525</v>
      </c>
      <c r="BO127" s="121">
        <f>IF(BN127=MAX($BN$118:$BN$141),1,IF(BN127=MAX($BN$124:$BN$127),2,""))</f>
        <v>2</v>
      </c>
      <c r="BP127" s="121"/>
      <c r="BQ127" s="121">
        <f t="shared" si="322"/>
        <v>2</v>
      </c>
      <c r="BR127" s="148" t="s">
        <v>20</v>
      </c>
      <c r="BS127" s="93">
        <f t="shared" si="406"/>
        <v>507</v>
      </c>
      <c r="BT127" s="93">
        <f t="shared" ref="BT127" si="625">SUM(AE154:AE157)</f>
        <v>10</v>
      </c>
      <c r="BU127" s="93">
        <f t="shared" ref="BU127" si="626">SUM(AF154:AF157)</f>
        <v>0</v>
      </c>
      <c r="BV127" s="93">
        <f t="shared" ref="BV127" si="627">SUM(AG154:AG157)</f>
        <v>0</v>
      </c>
      <c r="BW127" s="93">
        <f t="shared" ref="BW127" si="628">SUM(AH154:AH157)</f>
        <v>8</v>
      </c>
      <c r="BX127" s="93">
        <f t="shared" ref="BX127" si="629">SUM(AI154:AI157)</f>
        <v>0</v>
      </c>
      <c r="BY127" s="93">
        <f t="shared" ref="BY127" si="630">SUM(AJ154:AJ157)</f>
        <v>0</v>
      </c>
      <c r="BZ127" s="93">
        <f t="shared" ref="BZ127" si="631">SUM(AK154:AK157)</f>
        <v>0</v>
      </c>
      <c r="CA127" s="93">
        <f t="shared" ref="CA127" si="632">SUM(AL154:AL157)</f>
        <v>0</v>
      </c>
      <c r="CB127" s="93">
        <f t="shared" ref="CB127" si="633">SUM(AM154:AM157)</f>
        <v>0</v>
      </c>
      <c r="CC127" s="141">
        <f t="shared" si="370"/>
        <v>525</v>
      </c>
      <c r="CD127" s="121">
        <f t="shared" si="371"/>
        <v>2</v>
      </c>
      <c r="CE127" s="121"/>
      <c r="CF127" s="121">
        <f t="shared" si="372"/>
        <v>2</v>
      </c>
      <c r="CG127" s="140" t="s">
        <v>20</v>
      </c>
      <c r="CH127" s="93">
        <f>SUM(AD154:AD157)</f>
        <v>507</v>
      </c>
      <c r="CI127" s="93">
        <f>SUM(AE154:AK157)</f>
        <v>18</v>
      </c>
      <c r="CJ127" s="93">
        <f t="shared" si="373"/>
        <v>0</v>
      </c>
      <c r="CK127" s="141">
        <f t="shared" si="374"/>
        <v>525</v>
      </c>
      <c r="CM127" s="202">
        <f t="shared" si="375"/>
        <v>2</v>
      </c>
      <c r="CN127" s="152" t="s">
        <v>20</v>
      </c>
      <c r="CO127" s="93">
        <f t="shared" si="376"/>
        <v>507</v>
      </c>
      <c r="CP127" s="93">
        <f t="shared" si="377"/>
        <v>18</v>
      </c>
      <c r="CQ127" s="93">
        <f t="shared" si="378"/>
        <v>0</v>
      </c>
      <c r="CR127" s="141">
        <f t="shared" si="379"/>
        <v>525</v>
      </c>
      <c r="CS127" s="202">
        <f t="shared" si="380"/>
        <v>2</v>
      </c>
      <c r="CT127" s="152" t="s">
        <v>20</v>
      </c>
      <c r="CU127" s="93">
        <f t="shared" si="381"/>
        <v>507</v>
      </c>
      <c r="CV127" s="93">
        <f t="shared" si="382"/>
        <v>18</v>
      </c>
      <c r="CW127" s="141">
        <f t="shared" si="383"/>
        <v>525</v>
      </c>
    </row>
    <row r="128" spans="2:101" s="55" customFormat="1" ht="13.5" hidden="1" outlineLevel="1">
      <c r="B128" s="15" t="s">
        <v>86</v>
      </c>
      <c r="C128" s="240">
        <v>34</v>
      </c>
      <c r="D128" s="240">
        <v>1</v>
      </c>
      <c r="E128" s="240"/>
      <c r="F128" s="240"/>
      <c r="G128" s="241"/>
      <c r="H128" s="241"/>
      <c r="I128" s="241"/>
      <c r="J128" s="241">
        <v>2</v>
      </c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2">
        <f t="shared" si="332"/>
        <v>37</v>
      </c>
      <c r="AA128" s="243">
        <f t="shared" si="447"/>
        <v>119</v>
      </c>
      <c r="AB128" s="51"/>
      <c r="AC128" s="56" t="s">
        <v>86</v>
      </c>
      <c r="AD128" s="57">
        <f t="shared" si="333"/>
        <v>35</v>
      </c>
      <c r="AE128" s="57">
        <f t="shared" si="292"/>
        <v>0</v>
      </c>
      <c r="AF128" s="57">
        <f t="shared" si="293"/>
        <v>0</v>
      </c>
      <c r="AG128" s="57">
        <f t="shared" si="294"/>
        <v>0</v>
      </c>
      <c r="AH128" s="57">
        <f t="shared" si="295"/>
        <v>2</v>
      </c>
      <c r="AI128" s="57">
        <f t="shared" si="296"/>
        <v>0</v>
      </c>
      <c r="AJ128" s="57">
        <f t="shared" si="297"/>
        <v>0</v>
      </c>
      <c r="AK128" s="57">
        <f t="shared" si="298"/>
        <v>0</v>
      </c>
      <c r="AL128" s="57">
        <f t="shared" si="334"/>
        <v>0</v>
      </c>
      <c r="AM128" s="57">
        <f t="shared" si="335"/>
        <v>0</v>
      </c>
      <c r="AN128" s="58">
        <f t="shared" si="336"/>
        <v>37</v>
      </c>
      <c r="AO128" s="236" t="str">
        <f t="shared" si="337"/>
        <v/>
      </c>
      <c r="AP128" s="293" t="s">
        <v>21</v>
      </c>
      <c r="AQ128" s="297">
        <f>SUM(C158:C161)</f>
        <v>386</v>
      </c>
      <c r="AR128" s="297">
        <f t="shared" ref="AR128" si="634">SUM(D158:D161)</f>
        <v>16</v>
      </c>
      <c r="AS128" s="297">
        <f t="shared" ref="AS128" si="635">SUM(E158:E161)</f>
        <v>3</v>
      </c>
      <c r="AT128" s="297">
        <f t="shared" ref="AT128" si="636">SUM(F158:F161)</f>
        <v>30</v>
      </c>
      <c r="AU128" s="297">
        <f t="shared" ref="AU128" si="637">SUM(G158:G161)</f>
        <v>3</v>
      </c>
      <c r="AV128" s="297">
        <f t="shared" ref="AV128" si="638">SUM(H158:H161)</f>
        <v>0</v>
      </c>
      <c r="AW128" s="297">
        <f t="shared" ref="AW128" si="639">SUM(I158:I161)</f>
        <v>0</v>
      </c>
      <c r="AX128" s="297">
        <f t="shared" ref="AX128" si="640">SUM(J158:J161)</f>
        <v>4</v>
      </c>
      <c r="AY128" s="297">
        <f t="shared" ref="AY128" si="641">SUM(K158:K161)</f>
        <v>0</v>
      </c>
      <c r="AZ128" s="297">
        <f t="shared" ref="AZ128" si="642">SUM(L158:L161)</f>
        <v>0</v>
      </c>
      <c r="BA128" s="297">
        <f t="shared" ref="BA128" si="643">SUM(M158:M161)</f>
        <v>0</v>
      </c>
      <c r="BB128" s="297">
        <f t="shared" ref="BB128" si="644">SUM(N158:N161)</f>
        <v>0</v>
      </c>
      <c r="BC128" s="297">
        <f t="shared" ref="BC128" si="645">SUM(O158:O161)</f>
        <v>0</v>
      </c>
      <c r="BD128" s="297">
        <f t="shared" ref="BD128" si="646">SUM(P158:P161)</f>
        <v>0</v>
      </c>
      <c r="BE128" s="297">
        <f t="shared" ref="BE128" si="647">SUM(Q158:Q161)</f>
        <v>0</v>
      </c>
      <c r="BF128" s="297">
        <f t="shared" ref="BF128" si="648">SUM(R158:R161)</f>
        <v>0</v>
      </c>
      <c r="BG128" s="297">
        <f t="shared" ref="BG128" si="649">SUM(S158:S161)</f>
        <v>5</v>
      </c>
      <c r="BH128" s="297">
        <f t="shared" ref="BH128" si="650">SUM(T158:T161)</f>
        <v>0</v>
      </c>
      <c r="BI128" s="297">
        <f t="shared" ref="BI128" si="651">SUM(U158:U161)</f>
        <v>0</v>
      </c>
      <c r="BJ128" s="297">
        <f t="shared" ref="BJ128" si="652">SUM(V158:V161)</f>
        <v>0</v>
      </c>
      <c r="BK128" s="297">
        <f t="shared" ref="BK128" si="653">SUM(W158:W161)</f>
        <v>0</v>
      </c>
      <c r="BL128" s="297">
        <f t="shared" ref="BL128" si="654">SUM(X158:X161)</f>
        <v>0</v>
      </c>
      <c r="BM128" s="297">
        <f t="shared" ref="BM128" si="655">SUM(Y158:Y161)</f>
        <v>0</v>
      </c>
      <c r="BN128" s="298">
        <f t="shared" si="360"/>
        <v>447</v>
      </c>
      <c r="BO128" s="121" t="str">
        <f t="shared" ref="BO128:BO133" si="656">IF(BN128=MAX($BN$118:$BN$141),1,"")</f>
        <v/>
      </c>
      <c r="BP128" s="121"/>
      <c r="BQ128" s="121" t="str">
        <f t="shared" si="322"/>
        <v/>
      </c>
      <c r="BR128" s="148" t="s">
        <v>21</v>
      </c>
      <c r="BS128" s="93">
        <f t="shared" si="406"/>
        <v>435</v>
      </c>
      <c r="BT128" s="93">
        <f t="shared" ref="BT128" si="657">SUM(AE158:AE161)</f>
        <v>3</v>
      </c>
      <c r="BU128" s="93">
        <f t="shared" ref="BU128" si="658">SUM(AF158:AF161)</f>
        <v>0</v>
      </c>
      <c r="BV128" s="93">
        <f t="shared" ref="BV128" si="659">SUM(AG158:AG161)</f>
        <v>0</v>
      </c>
      <c r="BW128" s="93">
        <f t="shared" ref="BW128" si="660">SUM(AH158:AH161)</f>
        <v>4</v>
      </c>
      <c r="BX128" s="93">
        <f t="shared" ref="BX128" si="661">SUM(AI158:AI161)</f>
        <v>0</v>
      </c>
      <c r="BY128" s="93">
        <f t="shared" ref="BY128" si="662">SUM(AJ158:AJ161)</f>
        <v>0</v>
      </c>
      <c r="BZ128" s="93">
        <f t="shared" ref="BZ128" si="663">SUM(AK158:AK161)</f>
        <v>0</v>
      </c>
      <c r="CA128" s="93">
        <f t="shared" ref="CA128" si="664">SUM(AL158:AL161)</f>
        <v>5</v>
      </c>
      <c r="CB128" s="93">
        <f t="shared" ref="CB128" si="665">SUM(AM158:AM161)</f>
        <v>0</v>
      </c>
      <c r="CC128" s="141">
        <f t="shared" si="370"/>
        <v>447</v>
      </c>
      <c r="CD128" s="121" t="str">
        <f t="shared" si="371"/>
        <v/>
      </c>
      <c r="CE128" s="121"/>
      <c r="CF128" s="121" t="str">
        <f t="shared" si="372"/>
        <v/>
      </c>
      <c r="CG128" s="140" t="s">
        <v>21</v>
      </c>
      <c r="CH128" s="93">
        <f>SUM(AD158:AD161)</f>
        <v>435</v>
      </c>
      <c r="CI128" s="93">
        <f>SUM(AE158:AK161)</f>
        <v>7</v>
      </c>
      <c r="CJ128" s="93">
        <f t="shared" si="373"/>
        <v>5</v>
      </c>
      <c r="CK128" s="141">
        <f t="shared" si="374"/>
        <v>447</v>
      </c>
      <c r="CM128" s="202" t="str">
        <f t="shared" si="375"/>
        <v/>
      </c>
      <c r="CN128" s="152" t="s">
        <v>21</v>
      </c>
      <c r="CO128" s="93">
        <f t="shared" si="376"/>
        <v>435</v>
      </c>
      <c r="CP128" s="93">
        <f t="shared" si="377"/>
        <v>7</v>
      </c>
      <c r="CQ128" s="93">
        <f t="shared" si="378"/>
        <v>5</v>
      </c>
      <c r="CR128" s="141">
        <f t="shared" si="379"/>
        <v>447</v>
      </c>
      <c r="CS128" s="202" t="str">
        <f t="shared" si="380"/>
        <v/>
      </c>
      <c r="CT128" s="152" t="s">
        <v>21</v>
      </c>
      <c r="CU128" s="93">
        <f t="shared" si="381"/>
        <v>435</v>
      </c>
      <c r="CV128" s="93">
        <f t="shared" si="382"/>
        <v>12</v>
      </c>
      <c r="CW128" s="141">
        <f t="shared" si="383"/>
        <v>447</v>
      </c>
    </row>
    <row r="129" spans="2:101" s="55" customFormat="1" ht="13.5" hidden="1" outlineLevel="1">
      <c r="B129" s="15" t="s">
        <v>87</v>
      </c>
      <c r="C129" s="240">
        <v>35</v>
      </c>
      <c r="D129" s="240"/>
      <c r="E129" s="240"/>
      <c r="F129" s="240"/>
      <c r="G129" s="241"/>
      <c r="H129" s="241"/>
      <c r="I129" s="241"/>
      <c r="J129" s="241">
        <v>1</v>
      </c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241"/>
      <c r="X129" s="241"/>
      <c r="Y129" s="241"/>
      <c r="Z129" s="242">
        <f t="shared" si="332"/>
        <v>36</v>
      </c>
      <c r="AA129" s="243">
        <f t="shared" si="447"/>
        <v>125</v>
      </c>
      <c r="AB129" s="51"/>
      <c r="AC129" s="56" t="s">
        <v>87</v>
      </c>
      <c r="AD129" s="57">
        <f t="shared" si="333"/>
        <v>35</v>
      </c>
      <c r="AE129" s="57">
        <f t="shared" si="292"/>
        <v>0</v>
      </c>
      <c r="AF129" s="57">
        <f t="shared" si="293"/>
        <v>0</v>
      </c>
      <c r="AG129" s="57">
        <f t="shared" si="294"/>
        <v>0</v>
      </c>
      <c r="AH129" s="57">
        <f t="shared" si="295"/>
        <v>1</v>
      </c>
      <c r="AI129" s="57">
        <f t="shared" si="296"/>
        <v>0</v>
      </c>
      <c r="AJ129" s="57">
        <f t="shared" si="297"/>
        <v>0</v>
      </c>
      <c r="AK129" s="57">
        <f t="shared" si="298"/>
        <v>0</v>
      </c>
      <c r="AL129" s="57">
        <f t="shared" si="334"/>
        <v>0</v>
      </c>
      <c r="AM129" s="57">
        <f t="shared" si="335"/>
        <v>0</v>
      </c>
      <c r="AN129" s="58">
        <f t="shared" si="336"/>
        <v>36</v>
      </c>
      <c r="AO129" s="236" t="str">
        <f t="shared" si="337"/>
        <v/>
      </c>
      <c r="AP129" s="306" t="s">
        <v>22</v>
      </c>
      <c r="AQ129" s="307">
        <f>SUM(C162:C165)</f>
        <v>452</v>
      </c>
      <c r="AR129" s="307">
        <f t="shared" ref="AR129" si="666">SUM(D162:D165)</f>
        <v>21</v>
      </c>
      <c r="AS129" s="307">
        <f t="shared" ref="AS129" si="667">SUM(E162:E165)</f>
        <v>1</v>
      </c>
      <c r="AT129" s="307">
        <f t="shared" ref="AT129" si="668">SUM(F162:F165)</f>
        <v>28</v>
      </c>
      <c r="AU129" s="307">
        <f t="shared" ref="AU129" si="669">SUM(G162:G165)</f>
        <v>3</v>
      </c>
      <c r="AV129" s="307">
        <f t="shared" ref="AV129" si="670">SUM(H162:H165)</f>
        <v>0</v>
      </c>
      <c r="AW129" s="307">
        <f t="shared" ref="AW129" si="671">SUM(I162:I165)</f>
        <v>0</v>
      </c>
      <c r="AX129" s="307">
        <f t="shared" ref="AX129" si="672">SUM(J162:J165)</f>
        <v>8</v>
      </c>
      <c r="AY129" s="307">
        <f t="shared" ref="AY129" si="673">SUM(K162:K165)</f>
        <v>3</v>
      </c>
      <c r="AZ129" s="307">
        <f t="shared" ref="AZ129" si="674">SUM(L162:L165)</f>
        <v>0</v>
      </c>
      <c r="BA129" s="307">
        <f t="shared" ref="BA129" si="675">SUM(M162:M165)</f>
        <v>0</v>
      </c>
      <c r="BB129" s="307">
        <f t="shared" ref="BB129" si="676">SUM(N162:N165)</f>
        <v>0</v>
      </c>
      <c r="BC129" s="307">
        <f t="shared" ref="BC129" si="677">SUM(O162:O165)</f>
        <v>0</v>
      </c>
      <c r="BD129" s="307">
        <f t="shared" ref="BD129" si="678">SUM(P162:P165)</f>
        <v>0</v>
      </c>
      <c r="BE129" s="307">
        <f t="shared" ref="BE129" si="679">SUM(Q162:Q165)</f>
        <v>0</v>
      </c>
      <c r="BF129" s="307">
        <f t="shared" ref="BF129" si="680">SUM(R162:R165)</f>
        <v>0</v>
      </c>
      <c r="BG129" s="307">
        <f t="shared" ref="BG129" si="681">SUM(S162:S165)</f>
        <v>0</v>
      </c>
      <c r="BH129" s="307">
        <f t="shared" ref="BH129" si="682">SUM(T162:T165)</f>
        <v>0</v>
      </c>
      <c r="BI129" s="307">
        <f t="shared" ref="BI129" si="683">SUM(U162:U165)</f>
        <v>0</v>
      </c>
      <c r="BJ129" s="307">
        <f t="shared" ref="BJ129" si="684">SUM(V162:V165)</f>
        <v>0</v>
      </c>
      <c r="BK129" s="307">
        <f t="shared" ref="BK129" si="685">SUM(W162:W165)</f>
        <v>0</v>
      </c>
      <c r="BL129" s="307">
        <f t="shared" ref="BL129" si="686">SUM(X162:X165)</f>
        <v>0</v>
      </c>
      <c r="BM129" s="307">
        <f t="shared" ref="BM129" si="687">SUM(Y162:Y165)</f>
        <v>0</v>
      </c>
      <c r="BN129" s="308">
        <f t="shared" si="360"/>
        <v>516</v>
      </c>
      <c r="BO129" s="121" t="str">
        <f t="shared" si="656"/>
        <v/>
      </c>
      <c r="BP129" s="121"/>
      <c r="BQ129" s="121" t="str">
        <f t="shared" si="322"/>
        <v/>
      </c>
      <c r="BR129" s="148" t="s">
        <v>22</v>
      </c>
      <c r="BS129" s="93">
        <f t="shared" si="406"/>
        <v>502</v>
      </c>
      <c r="BT129" s="93">
        <f t="shared" ref="BT129" si="688">SUM(AE162:AE165)</f>
        <v>3</v>
      </c>
      <c r="BU129" s="93">
        <f t="shared" ref="BU129" si="689">SUM(AF162:AF165)</f>
        <v>0</v>
      </c>
      <c r="BV129" s="93">
        <f t="shared" ref="BV129" si="690">SUM(AG162:AG165)</f>
        <v>0</v>
      </c>
      <c r="BW129" s="93">
        <f t="shared" ref="BW129" si="691">SUM(AH162:AH165)</f>
        <v>8</v>
      </c>
      <c r="BX129" s="93">
        <f t="shared" ref="BX129" si="692">SUM(AI162:AI165)</f>
        <v>3</v>
      </c>
      <c r="BY129" s="93">
        <f t="shared" ref="BY129" si="693">SUM(AJ162:AJ165)</f>
        <v>0</v>
      </c>
      <c r="BZ129" s="93">
        <f t="shared" ref="BZ129" si="694">SUM(AK162:AK165)</f>
        <v>0</v>
      </c>
      <c r="CA129" s="93">
        <f t="shared" ref="CA129" si="695">SUM(AL162:AL165)</f>
        <v>0</v>
      </c>
      <c r="CB129" s="93">
        <f t="shared" ref="CB129" si="696">SUM(AM162:AM165)</f>
        <v>0</v>
      </c>
      <c r="CC129" s="141">
        <f t="shared" si="370"/>
        <v>516</v>
      </c>
      <c r="CD129" s="121" t="str">
        <f t="shared" si="371"/>
        <v/>
      </c>
      <c r="CE129" s="121"/>
      <c r="CF129" s="121" t="str">
        <f t="shared" si="372"/>
        <v/>
      </c>
      <c r="CG129" s="140" t="s">
        <v>22</v>
      </c>
      <c r="CH129" s="93">
        <f>SUM(AD162:AD165)</f>
        <v>502</v>
      </c>
      <c r="CI129" s="93">
        <f>SUM(AE162:AK165)</f>
        <v>14</v>
      </c>
      <c r="CJ129" s="93">
        <f t="shared" si="373"/>
        <v>0</v>
      </c>
      <c r="CK129" s="141">
        <f t="shared" si="374"/>
        <v>516</v>
      </c>
      <c r="CM129" s="202" t="str">
        <f t="shared" si="375"/>
        <v/>
      </c>
      <c r="CN129" s="152" t="s">
        <v>22</v>
      </c>
      <c r="CO129" s="93">
        <f t="shared" si="376"/>
        <v>502</v>
      </c>
      <c r="CP129" s="93">
        <f t="shared" si="377"/>
        <v>14</v>
      </c>
      <c r="CQ129" s="93">
        <f t="shared" si="378"/>
        <v>0</v>
      </c>
      <c r="CR129" s="141">
        <f t="shared" si="379"/>
        <v>516</v>
      </c>
      <c r="CS129" s="202" t="str">
        <f t="shared" si="380"/>
        <v/>
      </c>
      <c r="CT129" s="152" t="s">
        <v>22</v>
      </c>
      <c r="CU129" s="93">
        <f t="shared" si="381"/>
        <v>502</v>
      </c>
      <c r="CV129" s="93">
        <f t="shared" si="382"/>
        <v>14</v>
      </c>
      <c r="CW129" s="141">
        <f t="shared" si="383"/>
        <v>516</v>
      </c>
    </row>
    <row r="130" spans="2:101" s="55" customFormat="1" ht="13.5" hidden="1" outlineLevel="1">
      <c r="B130" s="15" t="s">
        <v>88</v>
      </c>
      <c r="C130" s="240">
        <v>26</v>
      </c>
      <c r="D130" s="240">
        <v>2</v>
      </c>
      <c r="E130" s="240"/>
      <c r="F130" s="240"/>
      <c r="G130" s="241"/>
      <c r="H130" s="241"/>
      <c r="I130" s="241"/>
      <c r="J130" s="241">
        <v>1</v>
      </c>
      <c r="K130" s="241"/>
      <c r="L130" s="241"/>
      <c r="M130" s="241"/>
      <c r="N130" s="241"/>
      <c r="O130" s="241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2">
        <f t="shared" si="332"/>
        <v>29</v>
      </c>
      <c r="AA130" s="243">
        <f t="shared" si="447"/>
        <v>134</v>
      </c>
      <c r="AB130" s="51"/>
      <c r="AC130" s="59" t="s">
        <v>88</v>
      </c>
      <c r="AD130" s="60">
        <f t="shared" si="333"/>
        <v>28</v>
      </c>
      <c r="AE130" s="60">
        <f t="shared" si="292"/>
        <v>0</v>
      </c>
      <c r="AF130" s="60">
        <f t="shared" si="293"/>
        <v>0</v>
      </c>
      <c r="AG130" s="60">
        <f t="shared" si="294"/>
        <v>0</v>
      </c>
      <c r="AH130" s="60">
        <f t="shared" si="295"/>
        <v>1</v>
      </c>
      <c r="AI130" s="60">
        <f t="shared" si="296"/>
        <v>0</v>
      </c>
      <c r="AJ130" s="60">
        <f t="shared" si="297"/>
        <v>0</v>
      </c>
      <c r="AK130" s="60">
        <f t="shared" si="298"/>
        <v>0</v>
      </c>
      <c r="AL130" s="60">
        <f t="shared" si="334"/>
        <v>0</v>
      </c>
      <c r="AM130" s="60">
        <f t="shared" si="335"/>
        <v>0</v>
      </c>
      <c r="AN130" s="61">
        <f t="shared" si="336"/>
        <v>29</v>
      </c>
      <c r="AO130" s="236" t="str">
        <f t="shared" si="337"/>
        <v/>
      </c>
      <c r="AP130" s="293" t="s">
        <v>23</v>
      </c>
      <c r="AQ130" s="297">
        <f>SUM(C166:C169)</f>
        <v>427</v>
      </c>
      <c r="AR130" s="297">
        <f t="shared" ref="AR130" si="697">SUM(D166:D169)</f>
        <v>20</v>
      </c>
      <c r="AS130" s="297">
        <f t="shared" ref="AS130" si="698">SUM(E166:E169)</f>
        <v>10</v>
      </c>
      <c r="AT130" s="297">
        <f t="shared" ref="AT130" si="699">SUM(F166:F169)</f>
        <v>32</v>
      </c>
      <c r="AU130" s="297">
        <f t="shared" ref="AU130" si="700">SUM(G166:G169)</f>
        <v>2</v>
      </c>
      <c r="AV130" s="297">
        <f t="shared" ref="AV130" si="701">SUM(H166:H169)</f>
        <v>0</v>
      </c>
      <c r="AW130" s="297">
        <f t="shared" ref="AW130" si="702">SUM(I166:I169)</f>
        <v>0</v>
      </c>
      <c r="AX130" s="297">
        <f t="shared" ref="AX130" si="703">SUM(J166:J169)</f>
        <v>16</v>
      </c>
      <c r="AY130" s="297">
        <f t="shared" ref="AY130" si="704">SUM(K166:K169)</f>
        <v>2</v>
      </c>
      <c r="AZ130" s="297">
        <f t="shared" ref="AZ130" si="705">SUM(L166:L169)</f>
        <v>0</v>
      </c>
      <c r="BA130" s="297">
        <f t="shared" ref="BA130" si="706">SUM(M166:M169)</f>
        <v>0</v>
      </c>
      <c r="BB130" s="297">
        <f t="shared" ref="BB130" si="707">SUM(N166:N169)</f>
        <v>0</v>
      </c>
      <c r="BC130" s="297">
        <f t="shared" ref="BC130" si="708">SUM(O166:O169)</f>
        <v>0</v>
      </c>
      <c r="BD130" s="297">
        <f t="shared" ref="BD130" si="709">SUM(P166:P169)</f>
        <v>0</v>
      </c>
      <c r="BE130" s="297">
        <f t="shared" ref="BE130" si="710">SUM(Q166:Q169)</f>
        <v>0</v>
      </c>
      <c r="BF130" s="297">
        <f t="shared" ref="BF130" si="711">SUM(R166:R169)</f>
        <v>3</v>
      </c>
      <c r="BG130" s="297">
        <f t="shared" ref="BG130" si="712">SUM(S166:S169)</f>
        <v>4</v>
      </c>
      <c r="BH130" s="297">
        <f t="shared" ref="BH130" si="713">SUM(T166:T169)</f>
        <v>0</v>
      </c>
      <c r="BI130" s="297">
        <f t="shared" ref="BI130" si="714">SUM(U166:U169)</f>
        <v>0</v>
      </c>
      <c r="BJ130" s="297">
        <f t="shared" ref="BJ130" si="715">SUM(V166:V169)</f>
        <v>0</v>
      </c>
      <c r="BK130" s="297">
        <f t="shared" ref="BK130" si="716">SUM(W166:W169)</f>
        <v>0</v>
      </c>
      <c r="BL130" s="297">
        <f t="shared" ref="BL130" si="717">SUM(X166:X169)</f>
        <v>0</v>
      </c>
      <c r="BM130" s="297">
        <f t="shared" ref="BM130" si="718">SUM(Y166:Y169)</f>
        <v>0</v>
      </c>
      <c r="BN130" s="298">
        <f t="shared" si="360"/>
        <v>516</v>
      </c>
      <c r="BO130" s="121" t="str">
        <f t="shared" si="656"/>
        <v/>
      </c>
      <c r="BP130" s="121"/>
      <c r="BQ130" s="121" t="str">
        <f t="shared" si="322"/>
        <v/>
      </c>
      <c r="BR130" s="148" t="s">
        <v>23</v>
      </c>
      <c r="BS130" s="93">
        <f t="shared" si="406"/>
        <v>489</v>
      </c>
      <c r="BT130" s="93">
        <f t="shared" ref="BT130" si="719">SUM(AE166:AE169)</f>
        <v>2</v>
      </c>
      <c r="BU130" s="93">
        <f t="shared" ref="BU130" si="720">SUM(AF166:AF169)</f>
        <v>0</v>
      </c>
      <c r="BV130" s="93">
        <f t="shared" ref="BV130" si="721">SUM(AG166:AG169)</f>
        <v>0</v>
      </c>
      <c r="BW130" s="93">
        <f t="shared" ref="BW130" si="722">SUM(AH166:AH169)</f>
        <v>16</v>
      </c>
      <c r="BX130" s="93">
        <f t="shared" ref="BX130" si="723">SUM(AI166:AI169)</f>
        <v>2</v>
      </c>
      <c r="BY130" s="93">
        <f t="shared" ref="BY130" si="724">SUM(AJ166:AJ169)</f>
        <v>0</v>
      </c>
      <c r="BZ130" s="93">
        <f t="shared" ref="BZ130" si="725">SUM(AK166:AK169)</f>
        <v>0</v>
      </c>
      <c r="CA130" s="93">
        <f t="shared" ref="CA130" si="726">SUM(AL166:AL169)</f>
        <v>7</v>
      </c>
      <c r="CB130" s="93">
        <f t="shared" ref="CB130" si="727">SUM(AM166:AM169)</f>
        <v>0</v>
      </c>
      <c r="CC130" s="141">
        <f t="shared" si="370"/>
        <v>516</v>
      </c>
      <c r="CD130" s="121" t="str">
        <f t="shared" si="371"/>
        <v/>
      </c>
      <c r="CE130" s="121"/>
      <c r="CF130" s="121" t="str">
        <f t="shared" si="372"/>
        <v/>
      </c>
      <c r="CG130" s="140" t="s">
        <v>23</v>
      </c>
      <c r="CH130" s="93">
        <f>SUM(AD166:AD169)</f>
        <v>489</v>
      </c>
      <c r="CI130" s="93">
        <f>SUM(AE166:AK169)</f>
        <v>20</v>
      </c>
      <c r="CJ130" s="93">
        <f t="shared" si="373"/>
        <v>7</v>
      </c>
      <c r="CK130" s="141">
        <f t="shared" si="374"/>
        <v>516</v>
      </c>
      <c r="CM130" s="202" t="str">
        <f t="shared" si="375"/>
        <v/>
      </c>
      <c r="CN130" s="152" t="s">
        <v>23</v>
      </c>
      <c r="CO130" s="93">
        <f t="shared" si="376"/>
        <v>489</v>
      </c>
      <c r="CP130" s="93">
        <f t="shared" si="377"/>
        <v>20</v>
      </c>
      <c r="CQ130" s="93">
        <f t="shared" si="378"/>
        <v>7</v>
      </c>
      <c r="CR130" s="141">
        <f t="shared" si="379"/>
        <v>516</v>
      </c>
      <c r="CS130" s="202" t="str">
        <f t="shared" si="380"/>
        <v/>
      </c>
      <c r="CT130" s="152" t="s">
        <v>23</v>
      </c>
      <c r="CU130" s="93">
        <f t="shared" si="381"/>
        <v>489</v>
      </c>
      <c r="CV130" s="93">
        <f t="shared" si="382"/>
        <v>27</v>
      </c>
      <c r="CW130" s="141">
        <f t="shared" si="383"/>
        <v>516</v>
      </c>
    </row>
    <row r="131" spans="2:101" s="55" customFormat="1" ht="13.5" hidden="1" outlineLevel="1">
      <c r="B131" s="15" t="s">
        <v>89</v>
      </c>
      <c r="C131" s="240">
        <v>23</v>
      </c>
      <c r="D131" s="240">
        <v>1</v>
      </c>
      <c r="E131" s="240"/>
      <c r="F131" s="240"/>
      <c r="G131" s="241"/>
      <c r="H131" s="241"/>
      <c r="I131" s="241"/>
      <c r="J131" s="241">
        <v>3</v>
      </c>
      <c r="K131" s="241">
        <v>1</v>
      </c>
      <c r="L131" s="241"/>
      <c r="M131" s="241"/>
      <c r="N131" s="241"/>
      <c r="O131" s="241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2">
        <f t="shared" si="332"/>
        <v>28</v>
      </c>
      <c r="AA131" s="243">
        <f t="shared" si="447"/>
        <v>130</v>
      </c>
      <c r="AB131" s="51"/>
      <c r="AC131" s="59" t="s">
        <v>89</v>
      </c>
      <c r="AD131" s="60">
        <f t="shared" si="333"/>
        <v>24</v>
      </c>
      <c r="AE131" s="60">
        <f t="shared" si="292"/>
        <v>0</v>
      </c>
      <c r="AF131" s="60">
        <f t="shared" si="293"/>
        <v>0</v>
      </c>
      <c r="AG131" s="60">
        <f t="shared" si="294"/>
        <v>0</v>
      </c>
      <c r="AH131" s="60">
        <f t="shared" si="295"/>
        <v>3</v>
      </c>
      <c r="AI131" s="60">
        <f t="shared" si="296"/>
        <v>1</v>
      </c>
      <c r="AJ131" s="60">
        <f t="shared" si="297"/>
        <v>0</v>
      </c>
      <c r="AK131" s="60">
        <f t="shared" si="298"/>
        <v>0</v>
      </c>
      <c r="AL131" s="60">
        <f t="shared" si="334"/>
        <v>0</v>
      </c>
      <c r="AM131" s="60">
        <f t="shared" si="335"/>
        <v>0</v>
      </c>
      <c r="AN131" s="61">
        <f t="shared" si="336"/>
        <v>28</v>
      </c>
      <c r="AO131" s="236" t="str">
        <f t="shared" si="337"/>
        <v/>
      </c>
      <c r="AP131" s="306" t="s">
        <v>24</v>
      </c>
      <c r="AQ131" s="307">
        <f>SUM(C170:C173)</f>
        <v>487</v>
      </c>
      <c r="AR131" s="307">
        <f t="shared" ref="AR131" si="728">SUM(D170:D173)</f>
        <v>17</v>
      </c>
      <c r="AS131" s="307">
        <f t="shared" ref="AS131" si="729">SUM(E170:E173)</f>
        <v>1</v>
      </c>
      <c r="AT131" s="307">
        <f t="shared" ref="AT131" si="730">SUM(F170:F173)</f>
        <v>28</v>
      </c>
      <c r="AU131" s="307">
        <f t="shared" ref="AU131" si="731">SUM(G170:G173)</f>
        <v>3</v>
      </c>
      <c r="AV131" s="307">
        <f t="shared" ref="AV131" si="732">SUM(H170:H173)</f>
        <v>0</v>
      </c>
      <c r="AW131" s="307">
        <f t="shared" ref="AW131" si="733">SUM(I170:I173)</f>
        <v>0</v>
      </c>
      <c r="AX131" s="307">
        <f t="shared" ref="AX131" si="734">SUM(J170:J173)</f>
        <v>3</v>
      </c>
      <c r="AY131" s="307">
        <f t="shared" ref="AY131" si="735">SUM(K170:K173)</f>
        <v>0</v>
      </c>
      <c r="AZ131" s="307">
        <f t="shared" ref="AZ131" si="736">SUM(L170:L173)</f>
        <v>0</v>
      </c>
      <c r="BA131" s="307">
        <f t="shared" ref="BA131" si="737">SUM(M170:M173)</f>
        <v>1</v>
      </c>
      <c r="BB131" s="307">
        <f t="shared" ref="BB131" si="738">SUM(N170:N173)</f>
        <v>0</v>
      </c>
      <c r="BC131" s="307">
        <f t="shared" ref="BC131" si="739">SUM(O170:O173)</f>
        <v>0</v>
      </c>
      <c r="BD131" s="307">
        <f t="shared" ref="BD131" si="740">SUM(P170:P173)</f>
        <v>0</v>
      </c>
      <c r="BE131" s="307">
        <f t="shared" ref="BE131" si="741">SUM(Q170:Q173)</f>
        <v>0</v>
      </c>
      <c r="BF131" s="307">
        <f t="shared" ref="BF131" si="742">SUM(R170:R173)</f>
        <v>0</v>
      </c>
      <c r="BG131" s="307">
        <f t="shared" ref="BG131" si="743">SUM(S170:S173)</f>
        <v>0</v>
      </c>
      <c r="BH131" s="309">
        <f t="shared" ref="BH131" si="744">SUM(T170:T173)</f>
        <v>0</v>
      </c>
      <c r="BI131" s="307">
        <f t="shared" ref="BI131" si="745">SUM(U170:U173)</f>
        <v>0</v>
      </c>
      <c r="BJ131" s="307">
        <f t="shared" ref="BJ131" si="746">SUM(V170:V173)</f>
        <v>0</v>
      </c>
      <c r="BK131" s="307">
        <f t="shared" ref="BK131" si="747">SUM(W170:W173)</f>
        <v>0</v>
      </c>
      <c r="BL131" s="307">
        <f t="shared" ref="BL131" si="748">SUM(X170:X173)</f>
        <v>0</v>
      </c>
      <c r="BM131" s="307">
        <f t="shared" ref="BM131" si="749">SUM(Y170:Y173)</f>
        <v>0</v>
      </c>
      <c r="BN131" s="308">
        <f t="shared" si="360"/>
        <v>540</v>
      </c>
      <c r="BO131" s="121" t="str">
        <f t="shared" si="656"/>
        <v/>
      </c>
      <c r="BP131" s="121"/>
      <c r="BQ131" s="121" t="str">
        <f t="shared" si="322"/>
        <v/>
      </c>
      <c r="BR131" s="148" t="s">
        <v>24</v>
      </c>
      <c r="BS131" s="93">
        <f t="shared" si="406"/>
        <v>533</v>
      </c>
      <c r="BT131" s="93">
        <f t="shared" ref="BT131" si="750">SUM(AE170:AE173)</f>
        <v>3</v>
      </c>
      <c r="BU131" s="93">
        <f t="shared" ref="BU131" si="751">SUM(AF170:AF173)</f>
        <v>0</v>
      </c>
      <c r="BV131" s="93">
        <f t="shared" ref="BV131" si="752">SUM(AG170:AG173)</f>
        <v>0</v>
      </c>
      <c r="BW131" s="93">
        <f t="shared" ref="BW131" si="753">SUM(AH170:AH173)</f>
        <v>3</v>
      </c>
      <c r="BX131" s="93">
        <f t="shared" ref="BX131" si="754">SUM(AI170:AI173)</f>
        <v>0</v>
      </c>
      <c r="BY131" s="93">
        <f t="shared" ref="BY131" si="755">SUM(AJ170:AJ173)</f>
        <v>0</v>
      </c>
      <c r="BZ131" s="93">
        <f t="shared" ref="BZ131" si="756">SUM(AK170:AK173)</f>
        <v>1</v>
      </c>
      <c r="CA131" s="93">
        <f t="shared" ref="CA131" si="757">SUM(AL170:AL173)</f>
        <v>0</v>
      </c>
      <c r="CB131" s="93">
        <f t="shared" ref="CB131" si="758">SUM(AM170:AM173)</f>
        <v>0</v>
      </c>
      <c r="CC131" s="141">
        <f t="shared" si="370"/>
        <v>540</v>
      </c>
      <c r="CD131" s="121" t="str">
        <f t="shared" si="371"/>
        <v/>
      </c>
      <c r="CE131" s="121"/>
      <c r="CF131" s="121" t="str">
        <f t="shared" si="372"/>
        <v/>
      </c>
      <c r="CG131" s="140" t="s">
        <v>24</v>
      </c>
      <c r="CH131" s="93">
        <f>SUM(AD170:AD173)</f>
        <v>533</v>
      </c>
      <c r="CI131" s="93">
        <f>SUM(AE170:AK173)</f>
        <v>7</v>
      </c>
      <c r="CJ131" s="93">
        <f t="shared" si="373"/>
        <v>0</v>
      </c>
      <c r="CK131" s="141">
        <f t="shared" si="374"/>
        <v>540</v>
      </c>
      <c r="CM131" s="202" t="str">
        <f t="shared" si="375"/>
        <v/>
      </c>
      <c r="CN131" s="152" t="s">
        <v>24</v>
      </c>
      <c r="CO131" s="93">
        <f t="shared" si="376"/>
        <v>533</v>
      </c>
      <c r="CP131" s="93">
        <f t="shared" si="377"/>
        <v>6</v>
      </c>
      <c r="CQ131" s="93">
        <f t="shared" si="378"/>
        <v>1</v>
      </c>
      <c r="CR131" s="141">
        <f t="shared" si="379"/>
        <v>540</v>
      </c>
      <c r="CS131" s="202" t="str">
        <f t="shared" si="380"/>
        <v/>
      </c>
      <c r="CT131" s="152" t="s">
        <v>24</v>
      </c>
      <c r="CU131" s="93">
        <f t="shared" si="381"/>
        <v>533</v>
      </c>
      <c r="CV131" s="93">
        <f t="shared" si="382"/>
        <v>7</v>
      </c>
      <c r="CW131" s="141">
        <f t="shared" si="383"/>
        <v>540</v>
      </c>
    </row>
    <row r="132" spans="2:101" s="55" customFormat="1" ht="13.5" hidden="1" outlineLevel="1">
      <c r="B132" s="15" t="s">
        <v>90</v>
      </c>
      <c r="C132" s="240">
        <v>24</v>
      </c>
      <c r="D132" s="240">
        <v>1</v>
      </c>
      <c r="E132" s="240"/>
      <c r="F132" s="240"/>
      <c r="G132" s="241"/>
      <c r="H132" s="241"/>
      <c r="I132" s="241"/>
      <c r="J132" s="241"/>
      <c r="K132" s="241"/>
      <c r="L132" s="241"/>
      <c r="M132" s="241"/>
      <c r="N132" s="241"/>
      <c r="O132" s="241"/>
      <c r="P132" s="241"/>
      <c r="Q132" s="241"/>
      <c r="R132" s="241"/>
      <c r="S132" s="241"/>
      <c r="T132" s="241"/>
      <c r="U132" s="241"/>
      <c r="V132" s="241"/>
      <c r="W132" s="241"/>
      <c r="X132" s="241"/>
      <c r="Y132" s="241"/>
      <c r="Z132" s="242">
        <f t="shared" si="332"/>
        <v>25</v>
      </c>
      <c r="AA132" s="243">
        <f t="shared" si="447"/>
        <v>118</v>
      </c>
      <c r="AB132" s="51"/>
      <c r="AC132" s="59" t="s">
        <v>90</v>
      </c>
      <c r="AD132" s="60">
        <f t="shared" si="333"/>
        <v>25</v>
      </c>
      <c r="AE132" s="60">
        <f t="shared" si="292"/>
        <v>0</v>
      </c>
      <c r="AF132" s="60">
        <f t="shared" si="293"/>
        <v>0</v>
      </c>
      <c r="AG132" s="60">
        <f t="shared" si="294"/>
        <v>0</v>
      </c>
      <c r="AH132" s="60">
        <f t="shared" si="295"/>
        <v>0</v>
      </c>
      <c r="AI132" s="60">
        <f t="shared" si="296"/>
        <v>0</v>
      </c>
      <c r="AJ132" s="60">
        <f t="shared" si="297"/>
        <v>0</v>
      </c>
      <c r="AK132" s="60">
        <f t="shared" si="298"/>
        <v>0</v>
      </c>
      <c r="AL132" s="60">
        <f t="shared" si="334"/>
        <v>0</v>
      </c>
      <c r="AM132" s="60">
        <f t="shared" si="335"/>
        <v>0</v>
      </c>
      <c r="AN132" s="61">
        <f t="shared" si="336"/>
        <v>25</v>
      </c>
      <c r="AO132" s="236">
        <f t="shared" si="337"/>
        <v>1</v>
      </c>
      <c r="AP132" s="293" t="s">
        <v>25</v>
      </c>
      <c r="AQ132" s="297">
        <f>SUM(C174:C177)</f>
        <v>718</v>
      </c>
      <c r="AR132" s="297">
        <f t="shared" ref="AR132" si="759">SUM(D174:D177)</f>
        <v>24</v>
      </c>
      <c r="AS132" s="297">
        <f t="shared" ref="AS132" si="760">SUM(E174:E177)</f>
        <v>1</v>
      </c>
      <c r="AT132" s="297">
        <f t="shared" ref="AT132" si="761">SUM(F174:F177)</f>
        <v>49</v>
      </c>
      <c r="AU132" s="297">
        <f t="shared" ref="AU132" si="762">SUM(G174:G177)</f>
        <v>10</v>
      </c>
      <c r="AV132" s="297">
        <f t="shared" ref="AV132" si="763">SUM(H174:H177)</f>
        <v>0</v>
      </c>
      <c r="AW132" s="297">
        <f t="shared" ref="AW132" si="764">SUM(I174:I177)</f>
        <v>0</v>
      </c>
      <c r="AX132" s="297">
        <f t="shared" ref="AX132" si="765">SUM(J174:J177)</f>
        <v>6</v>
      </c>
      <c r="AY132" s="297">
        <f t="shared" ref="AY132" si="766">SUM(K174:K177)</f>
        <v>0</v>
      </c>
      <c r="AZ132" s="297">
        <f t="shared" ref="AZ132" si="767">SUM(L174:L177)</f>
        <v>0</v>
      </c>
      <c r="BA132" s="297">
        <f t="shared" ref="BA132" si="768">SUM(M174:M177)</f>
        <v>0</v>
      </c>
      <c r="BB132" s="297">
        <f t="shared" ref="BB132" si="769">SUM(N174:N177)</f>
        <v>0</v>
      </c>
      <c r="BC132" s="297">
        <f t="shared" ref="BC132" si="770">SUM(O174:O177)</f>
        <v>0</v>
      </c>
      <c r="BD132" s="297">
        <f t="shared" ref="BD132" si="771">SUM(P174:P177)</f>
        <v>0</v>
      </c>
      <c r="BE132" s="297">
        <f t="shared" ref="BE132" si="772">SUM(Q174:Q177)</f>
        <v>0</v>
      </c>
      <c r="BF132" s="297">
        <f t="shared" ref="BF132" si="773">SUM(R174:R177)</f>
        <v>0</v>
      </c>
      <c r="BG132" s="297">
        <f t="shared" ref="BG132" si="774">SUM(S174:S177)</f>
        <v>0</v>
      </c>
      <c r="BH132" s="297">
        <f t="shared" ref="BH132" si="775">SUM(T174:T177)</f>
        <v>0</v>
      </c>
      <c r="BI132" s="297">
        <f t="shared" ref="BI132" si="776">SUM(U174:U177)</f>
        <v>0</v>
      </c>
      <c r="BJ132" s="297">
        <f t="shared" ref="BJ132" si="777">SUM(V174:V177)</f>
        <v>0</v>
      </c>
      <c r="BK132" s="297">
        <f t="shared" ref="BK132" si="778">SUM(W174:W177)</f>
        <v>0</v>
      </c>
      <c r="BL132" s="297">
        <f t="shared" ref="BL132" si="779">SUM(X174:X177)</f>
        <v>0</v>
      </c>
      <c r="BM132" s="297">
        <f t="shared" ref="BM132" si="780">SUM(Y174:Y177)</f>
        <v>0</v>
      </c>
      <c r="BN132" s="298">
        <f t="shared" si="360"/>
        <v>808</v>
      </c>
      <c r="BO132" s="121">
        <f t="shared" si="656"/>
        <v>1</v>
      </c>
      <c r="BP132" s="121"/>
      <c r="BQ132" s="121">
        <f t="shared" si="322"/>
        <v>1</v>
      </c>
      <c r="BR132" s="148" t="s">
        <v>25</v>
      </c>
      <c r="BS132" s="93">
        <f t="shared" si="406"/>
        <v>792</v>
      </c>
      <c r="BT132" s="93">
        <f t="shared" ref="BT132" si="781">SUM(AE174:AE177)</f>
        <v>10</v>
      </c>
      <c r="BU132" s="93">
        <f t="shared" ref="BU132" si="782">SUM(AF174:AF177)</f>
        <v>0</v>
      </c>
      <c r="BV132" s="93">
        <f t="shared" ref="BV132" si="783">SUM(AG174:AG177)</f>
        <v>0</v>
      </c>
      <c r="BW132" s="93">
        <f t="shared" ref="BW132" si="784">SUM(AH174:AH177)</f>
        <v>6</v>
      </c>
      <c r="BX132" s="93">
        <f t="shared" ref="BX132" si="785">SUM(AI174:AI177)</f>
        <v>0</v>
      </c>
      <c r="BY132" s="93">
        <f t="shared" ref="BY132" si="786">SUM(AJ174:AJ177)</f>
        <v>0</v>
      </c>
      <c r="BZ132" s="93">
        <f t="shared" ref="BZ132" si="787">SUM(AK174:AK177)</f>
        <v>0</v>
      </c>
      <c r="CA132" s="93">
        <f t="shared" ref="CA132" si="788">SUM(AL174:AL177)</f>
        <v>0</v>
      </c>
      <c r="CB132" s="93">
        <f t="shared" ref="CB132" si="789">SUM(AM174:AM177)</f>
        <v>0</v>
      </c>
      <c r="CC132" s="141">
        <f t="shared" si="370"/>
        <v>808</v>
      </c>
      <c r="CD132" s="121">
        <f t="shared" si="371"/>
        <v>1</v>
      </c>
      <c r="CE132" s="121"/>
      <c r="CF132" s="121">
        <f t="shared" si="372"/>
        <v>1</v>
      </c>
      <c r="CG132" s="140" t="s">
        <v>25</v>
      </c>
      <c r="CH132" s="93">
        <f>SUM(AD174:AD177)</f>
        <v>792</v>
      </c>
      <c r="CI132" s="93">
        <f>SUM(AE174:AK177)</f>
        <v>16</v>
      </c>
      <c r="CJ132" s="93">
        <f t="shared" si="373"/>
        <v>0</v>
      </c>
      <c r="CK132" s="141">
        <f t="shared" si="374"/>
        <v>808</v>
      </c>
      <c r="CM132" s="202">
        <f t="shared" si="375"/>
        <v>1</v>
      </c>
      <c r="CN132" s="152" t="s">
        <v>25</v>
      </c>
      <c r="CO132" s="93">
        <f t="shared" si="376"/>
        <v>792</v>
      </c>
      <c r="CP132" s="93">
        <f t="shared" si="377"/>
        <v>16</v>
      </c>
      <c r="CQ132" s="93">
        <f t="shared" si="378"/>
        <v>0</v>
      </c>
      <c r="CR132" s="141">
        <f t="shared" si="379"/>
        <v>808</v>
      </c>
      <c r="CS132" s="202">
        <f t="shared" si="380"/>
        <v>1</v>
      </c>
      <c r="CT132" s="152" t="s">
        <v>25</v>
      </c>
      <c r="CU132" s="93">
        <f t="shared" si="381"/>
        <v>792</v>
      </c>
      <c r="CV132" s="93">
        <f t="shared" si="382"/>
        <v>16</v>
      </c>
      <c r="CW132" s="141">
        <f t="shared" si="383"/>
        <v>808</v>
      </c>
    </row>
    <row r="133" spans="2:101" s="55" customFormat="1" ht="13.5" hidden="1" outlineLevel="1">
      <c r="B133" s="15" t="s">
        <v>91</v>
      </c>
      <c r="C133" s="240">
        <v>39</v>
      </c>
      <c r="D133" s="240">
        <v>5</v>
      </c>
      <c r="E133" s="240"/>
      <c r="F133" s="240">
        <v>1</v>
      </c>
      <c r="G133" s="241"/>
      <c r="H133" s="241"/>
      <c r="I133" s="241"/>
      <c r="J133" s="241">
        <v>1</v>
      </c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2">
        <f t="shared" si="332"/>
        <v>46</v>
      </c>
      <c r="AA133" s="243">
        <f t="shared" si="447"/>
        <v>128</v>
      </c>
      <c r="AB133" s="51"/>
      <c r="AC133" s="59" t="s">
        <v>91</v>
      </c>
      <c r="AD133" s="60">
        <f t="shared" si="333"/>
        <v>45</v>
      </c>
      <c r="AE133" s="60">
        <f t="shared" si="292"/>
        <v>0</v>
      </c>
      <c r="AF133" s="60">
        <f t="shared" si="293"/>
        <v>0</v>
      </c>
      <c r="AG133" s="60">
        <f t="shared" si="294"/>
        <v>0</v>
      </c>
      <c r="AH133" s="60">
        <f t="shared" si="295"/>
        <v>1</v>
      </c>
      <c r="AI133" s="60">
        <f t="shared" si="296"/>
        <v>0</v>
      </c>
      <c r="AJ133" s="60">
        <f t="shared" si="297"/>
        <v>0</v>
      </c>
      <c r="AK133" s="60">
        <f t="shared" si="298"/>
        <v>0</v>
      </c>
      <c r="AL133" s="60">
        <f t="shared" si="334"/>
        <v>0</v>
      </c>
      <c r="AM133" s="60">
        <f t="shared" si="335"/>
        <v>0</v>
      </c>
      <c r="AN133" s="61">
        <f t="shared" si="336"/>
        <v>46</v>
      </c>
      <c r="AO133" s="236" t="str">
        <f t="shared" si="337"/>
        <v/>
      </c>
      <c r="AP133" s="306" t="s">
        <v>26</v>
      </c>
      <c r="AQ133" s="307">
        <f>SUM(C178:C181)</f>
        <v>517</v>
      </c>
      <c r="AR133" s="307">
        <f t="shared" ref="AR133" si="790">SUM(D178:D181)</f>
        <v>25</v>
      </c>
      <c r="AS133" s="307">
        <f t="shared" ref="AS133" si="791">SUM(E178:E181)</f>
        <v>0</v>
      </c>
      <c r="AT133" s="307">
        <f t="shared" ref="AT133" si="792">SUM(F178:F181)</f>
        <v>31</v>
      </c>
      <c r="AU133" s="307">
        <f t="shared" ref="AU133" si="793">SUM(G178:G181)</f>
        <v>5</v>
      </c>
      <c r="AV133" s="307">
        <f t="shared" ref="AV133" si="794">SUM(H178:H181)</f>
        <v>0</v>
      </c>
      <c r="AW133" s="307">
        <f t="shared" ref="AW133" si="795">SUM(I178:I181)</f>
        <v>0</v>
      </c>
      <c r="AX133" s="307">
        <f t="shared" ref="AX133" si="796">SUM(J178:J181)</f>
        <v>14</v>
      </c>
      <c r="AY133" s="307">
        <f t="shared" ref="AY133" si="797">SUM(K178:K181)</f>
        <v>0</v>
      </c>
      <c r="AZ133" s="307">
        <f t="shared" ref="AZ133" si="798">SUM(L178:L181)</f>
        <v>0</v>
      </c>
      <c r="BA133" s="307">
        <f t="shared" ref="BA133" si="799">SUM(M178:M181)</f>
        <v>0</v>
      </c>
      <c r="BB133" s="307">
        <f t="shared" ref="BB133" si="800">SUM(N178:N181)</f>
        <v>0</v>
      </c>
      <c r="BC133" s="307">
        <f t="shared" ref="BC133" si="801">SUM(O178:O181)</f>
        <v>0</v>
      </c>
      <c r="BD133" s="307">
        <f t="shared" ref="BD133" si="802">SUM(P178:P181)</f>
        <v>0</v>
      </c>
      <c r="BE133" s="307">
        <f t="shared" ref="BE133" si="803">SUM(Q178:Q181)</f>
        <v>0</v>
      </c>
      <c r="BF133" s="307">
        <f t="shared" ref="BF133" si="804">SUM(R178:R181)</f>
        <v>6</v>
      </c>
      <c r="BG133" s="307">
        <f t="shared" ref="BG133" si="805">SUM(S178:S181)</f>
        <v>0</v>
      </c>
      <c r="BH133" s="310">
        <f t="shared" ref="BH133" si="806">SUM(T178:T181)</f>
        <v>0</v>
      </c>
      <c r="BI133" s="307">
        <f t="shared" ref="BI133" si="807">SUM(U178:U181)</f>
        <v>0</v>
      </c>
      <c r="BJ133" s="307">
        <f t="shared" ref="BJ133" si="808">SUM(V178:V181)</f>
        <v>0</v>
      </c>
      <c r="BK133" s="307">
        <f t="shared" ref="BK133" si="809">SUM(W178:W181)</f>
        <v>0</v>
      </c>
      <c r="BL133" s="307">
        <f t="shared" ref="BL133" si="810">SUM(X178:X181)</f>
        <v>0</v>
      </c>
      <c r="BM133" s="307">
        <f t="shared" ref="BM133" si="811">SUM(Y178:Y181)</f>
        <v>0</v>
      </c>
      <c r="BN133" s="308">
        <f t="shared" si="360"/>
        <v>598</v>
      </c>
      <c r="BO133" s="121" t="str">
        <f t="shared" si="656"/>
        <v/>
      </c>
      <c r="BP133" s="121"/>
      <c r="BQ133" s="121" t="str">
        <f t="shared" si="322"/>
        <v/>
      </c>
      <c r="BR133" s="148" t="s">
        <v>26</v>
      </c>
      <c r="BS133" s="93">
        <f t="shared" si="406"/>
        <v>573</v>
      </c>
      <c r="BT133" s="93">
        <f t="shared" ref="BT133" si="812">SUM(AE178:AE181)</f>
        <v>5</v>
      </c>
      <c r="BU133" s="93">
        <f t="shared" ref="BU133" si="813">SUM(AF178:AF181)</f>
        <v>0</v>
      </c>
      <c r="BV133" s="93">
        <f t="shared" ref="BV133" si="814">SUM(AG178:AG181)</f>
        <v>0</v>
      </c>
      <c r="BW133" s="93">
        <f t="shared" ref="BW133" si="815">SUM(AH178:AH181)</f>
        <v>14</v>
      </c>
      <c r="BX133" s="93">
        <f t="shared" ref="BX133" si="816">SUM(AI178:AI181)</f>
        <v>0</v>
      </c>
      <c r="BY133" s="93">
        <f t="shared" ref="BY133" si="817">SUM(AJ178:AJ181)</f>
        <v>0</v>
      </c>
      <c r="BZ133" s="93">
        <f t="shared" ref="BZ133" si="818">SUM(AK178:AK181)</f>
        <v>0</v>
      </c>
      <c r="CA133" s="93">
        <f t="shared" ref="CA133" si="819">SUM(AL178:AL181)</f>
        <v>6</v>
      </c>
      <c r="CB133" s="93">
        <f t="shared" ref="CB133" si="820">SUM(AM178:AM181)</f>
        <v>0</v>
      </c>
      <c r="CC133" s="141">
        <f t="shared" si="370"/>
        <v>598</v>
      </c>
      <c r="CD133" s="121" t="str">
        <f t="shared" si="371"/>
        <v/>
      </c>
      <c r="CE133" s="121"/>
      <c r="CF133" s="121" t="str">
        <f t="shared" si="372"/>
        <v/>
      </c>
      <c r="CG133" s="140" t="s">
        <v>26</v>
      </c>
      <c r="CH133" s="93">
        <f>SUM(AD178:AD181)</f>
        <v>573</v>
      </c>
      <c r="CI133" s="93">
        <f>SUM(AE178:AK181)</f>
        <v>19</v>
      </c>
      <c r="CJ133" s="93">
        <f t="shared" si="373"/>
        <v>6</v>
      </c>
      <c r="CK133" s="141">
        <f t="shared" si="374"/>
        <v>598</v>
      </c>
      <c r="CM133" s="202" t="str">
        <f t="shared" si="375"/>
        <v/>
      </c>
      <c r="CN133" s="152" t="s">
        <v>26</v>
      </c>
      <c r="CO133" s="93">
        <f t="shared" si="376"/>
        <v>573</v>
      </c>
      <c r="CP133" s="93">
        <f t="shared" si="377"/>
        <v>19</v>
      </c>
      <c r="CQ133" s="93">
        <f t="shared" si="378"/>
        <v>6</v>
      </c>
      <c r="CR133" s="141">
        <f t="shared" si="379"/>
        <v>598</v>
      </c>
      <c r="CS133" s="202" t="str">
        <f t="shared" si="380"/>
        <v/>
      </c>
      <c r="CT133" s="152" t="s">
        <v>26</v>
      </c>
      <c r="CU133" s="93">
        <f t="shared" si="381"/>
        <v>573</v>
      </c>
      <c r="CV133" s="93">
        <f t="shared" si="382"/>
        <v>25</v>
      </c>
      <c r="CW133" s="141">
        <f t="shared" si="383"/>
        <v>598</v>
      </c>
    </row>
    <row r="134" spans="2:101" s="55" customFormat="1" ht="13.5" hidden="1" outlineLevel="1">
      <c r="B134" s="15" t="s">
        <v>92</v>
      </c>
      <c r="C134" s="240">
        <v>19</v>
      </c>
      <c r="D134" s="240">
        <v>3</v>
      </c>
      <c r="E134" s="240"/>
      <c r="F134" s="240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2">
        <f t="shared" si="332"/>
        <v>22</v>
      </c>
      <c r="AA134" s="243">
        <f t="shared" si="447"/>
        <v>121</v>
      </c>
      <c r="AB134" s="51"/>
      <c r="AC134" s="56" t="s">
        <v>92</v>
      </c>
      <c r="AD134" s="57">
        <f t="shared" si="333"/>
        <v>22</v>
      </c>
      <c r="AE134" s="57">
        <f t="shared" si="292"/>
        <v>0</v>
      </c>
      <c r="AF134" s="57">
        <f t="shared" si="293"/>
        <v>0</v>
      </c>
      <c r="AG134" s="57">
        <f t="shared" si="294"/>
        <v>0</v>
      </c>
      <c r="AH134" s="57">
        <f t="shared" si="295"/>
        <v>0</v>
      </c>
      <c r="AI134" s="57">
        <f t="shared" si="296"/>
        <v>0</v>
      </c>
      <c r="AJ134" s="57">
        <f t="shared" si="297"/>
        <v>0</v>
      </c>
      <c r="AK134" s="57">
        <f t="shared" si="298"/>
        <v>0</v>
      </c>
      <c r="AL134" s="57">
        <f t="shared" si="334"/>
        <v>0</v>
      </c>
      <c r="AM134" s="57">
        <f t="shared" si="335"/>
        <v>0</v>
      </c>
      <c r="AN134" s="58">
        <f t="shared" si="336"/>
        <v>22</v>
      </c>
      <c r="AO134" s="236" t="str">
        <f t="shared" si="337"/>
        <v/>
      </c>
      <c r="AP134" s="293" t="s">
        <v>27</v>
      </c>
      <c r="AQ134" s="297">
        <f>SUM(C182:C185)</f>
        <v>546</v>
      </c>
      <c r="AR134" s="297">
        <f t="shared" ref="AR134" si="821">SUM(D182:D185)</f>
        <v>15</v>
      </c>
      <c r="AS134" s="297">
        <f t="shared" ref="AS134" si="822">SUM(E182:E185)</f>
        <v>4</v>
      </c>
      <c r="AT134" s="297">
        <f t="shared" ref="AT134" si="823">SUM(F182:F185)</f>
        <v>46</v>
      </c>
      <c r="AU134" s="297">
        <f t="shared" ref="AU134" si="824">SUM(G182:G185)</f>
        <v>6</v>
      </c>
      <c r="AV134" s="297">
        <f t="shared" ref="AV134" si="825">SUM(H182:H185)</f>
        <v>0</v>
      </c>
      <c r="AW134" s="297">
        <f t="shared" ref="AW134" si="826">SUM(I182:I185)</f>
        <v>0</v>
      </c>
      <c r="AX134" s="297">
        <f t="shared" ref="AX134" si="827">SUM(J182:J185)</f>
        <v>4</v>
      </c>
      <c r="AY134" s="297">
        <f t="shared" ref="AY134" si="828">SUM(K182:K185)</f>
        <v>2</v>
      </c>
      <c r="AZ134" s="297">
        <f t="shared" ref="AZ134" si="829">SUM(L182:L185)</f>
        <v>0</v>
      </c>
      <c r="BA134" s="297">
        <f t="shared" ref="BA134" si="830">SUM(M182:M185)</f>
        <v>0</v>
      </c>
      <c r="BB134" s="297">
        <f t="shared" ref="BB134" si="831">SUM(N182:N185)</f>
        <v>0</v>
      </c>
      <c r="BC134" s="297">
        <f t="shared" ref="BC134" si="832">SUM(O182:O185)</f>
        <v>0</v>
      </c>
      <c r="BD134" s="297">
        <f t="shared" ref="BD134" si="833">SUM(P182:P185)</f>
        <v>0</v>
      </c>
      <c r="BE134" s="297">
        <f t="shared" ref="BE134" si="834">SUM(Q182:Q185)</f>
        <v>0</v>
      </c>
      <c r="BF134" s="297">
        <f t="shared" ref="BF134" si="835">SUM(R182:R185)</f>
        <v>0</v>
      </c>
      <c r="BG134" s="297">
        <f t="shared" ref="BG134" si="836">SUM(S182:S185)</f>
        <v>1</v>
      </c>
      <c r="BH134" s="297">
        <f t="shared" ref="BH134" si="837">SUM(T182:T185)</f>
        <v>2</v>
      </c>
      <c r="BI134" s="297">
        <f t="shared" ref="BI134" si="838">SUM(U182:U185)</f>
        <v>0</v>
      </c>
      <c r="BJ134" s="297">
        <f t="shared" ref="BJ134" si="839">SUM(V182:V185)</f>
        <v>0</v>
      </c>
      <c r="BK134" s="297">
        <f t="shared" ref="BK134" si="840">SUM(W182:W185)</f>
        <v>0</v>
      </c>
      <c r="BL134" s="297">
        <f t="shared" ref="BL134" si="841">SUM(X182:X185)</f>
        <v>0</v>
      </c>
      <c r="BM134" s="297">
        <f t="shared" ref="BM134" si="842">SUM(Y182:Y185)</f>
        <v>0</v>
      </c>
      <c r="BN134" s="298">
        <f t="shared" si="360"/>
        <v>626</v>
      </c>
      <c r="BO134" s="121" t="str">
        <f>IF(BN134=MAX($BN$118:$BN$141),1,IF(BN134=MAX($BN$134:$BN$137),3,""))</f>
        <v/>
      </c>
      <c r="BP134" s="121"/>
      <c r="BQ134" s="121" t="str">
        <f t="shared" si="322"/>
        <v/>
      </c>
      <c r="BR134" s="148" t="s">
        <v>27</v>
      </c>
      <c r="BS134" s="93">
        <f t="shared" si="406"/>
        <v>611</v>
      </c>
      <c r="BT134" s="93">
        <f t="shared" ref="BT134" si="843">SUM(AE182:AE185)</f>
        <v>6</v>
      </c>
      <c r="BU134" s="93">
        <f t="shared" ref="BU134" si="844">SUM(AF182:AF185)</f>
        <v>0</v>
      </c>
      <c r="BV134" s="93">
        <f t="shared" ref="BV134" si="845">SUM(AG182:AG185)</f>
        <v>0</v>
      </c>
      <c r="BW134" s="93">
        <f t="shared" ref="BW134" si="846">SUM(AH182:AH185)</f>
        <v>4</v>
      </c>
      <c r="BX134" s="93">
        <f t="shared" ref="BX134" si="847">SUM(AI182:AI185)</f>
        <v>2</v>
      </c>
      <c r="BY134" s="93">
        <f t="shared" ref="BY134" si="848">SUM(AJ182:AJ185)</f>
        <v>0</v>
      </c>
      <c r="BZ134" s="93">
        <f t="shared" ref="BZ134" si="849">SUM(AK182:AK185)</f>
        <v>0</v>
      </c>
      <c r="CA134" s="93">
        <f t="shared" ref="CA134" si="850">SUM(AL182:AL185)</f>
        <v>3</v>
      </c>
      <c r="CB134" s="93">
        <f t="shared" ref="CB134" si="851">SUM(AM182:AM185)</f>
        <v>0</v>
      </c>
      <c r="CC134" s="141">
        <f t="shared" si="370"/>
        <v>626</v>
      </c>
      <c r="CD134" s="121" t="str">
        <f t="shared" si="371"/>
        <v/>
      </c>
      <c r="CE134" s="121"/>
      <c r="CF134" s="121" t="str">
        <f t="shared" si="372"/>
        <v/>
      </c>
      <c r="CG134" s="140" t="s">
        <v>27</v>
      </c>
      <c r="CH134" s="93">
        <f>SUM(AD182:AD185)</f>
        <v>611</v>
      </c>
      <c r="CI134" s="93">
        <f>SUM(AE182:AK185)</f>
        <v>12</v>
      </c>
      <c r="CJ134" s="93">
        <f t="shared" si="373"/>
        <v>3</v>
      </c>
      <c r="CK134" s="141">
        <f t="shared" si="374"/>
        <v>626</v>
      </c>
      <c r="CM134" s="202" t="str">
        <f t="shared" si="375"/>
        <v/>
      </c>
      <c r="CN134" s="152" t="s">
        <v>27</v>
      </c>
      <c r="CO134" s="93">
        <f t="shared" si="376"/>
        <v>611</v>
      </c>
      <c r="CP134" s="93">
        <f t="shared" si="377"/>
        <v>12</v>
      </c>
      <c r="CQ134" s="93">
        <f t="shared" si="378"/>
        <v>3</v>
      </c>
      <c r="CR134" s="141">
        <f t="shared" si="379"/>
        <v>626</v>
      </c>
      <c r="CS134" s="202" t="str">
        <f t="shared" si="380"/>
        <v/>
      </c>
      <c r="CT134" s="152" t="s">
        <v>27</v>
      </c>
      <c r="CU134" s="93">
        <f t="shared" si="381"/>
        <v>611</v>
      </c>
      <c r="CV134" s="93">
        <f t="shared" si="382"/>
        <v>15</v>
      </c>
      <c r="CW134" s="141">
        <f t="shared" si="383"/>
        <v>626</v>
      </c>
    </row>
    <row r="135" spans="2:101" s="55" customFormat="1" ht="13.5" hidden="1" outlineLevel="1">
      <c r="B135" s="15" t="s">
        <v>93</v>
      </c>
      <c r="C135" s="240">
        <v>33</v>
      </c>
      <c r="D135" s="240">
        <v>4</v>
      </c>
      <c r="E135" s="240"/>
      <c r="F135" s="240">
        <v>2</v>
      </c>
      <c r="G135" s="241"/>
      <c r="H135" s="241"/>
      <c r="I135" s="241"/>
      <c r="J135" s="241">
        <v>2</v>
      </c>
      <c r="K135" s="241"/>
      <c r="L135" s="241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2">
        <f t="shared" si="332"/>
        <v>41</v>
      </c>
      <c r="AA135" s="243">
        <f t="shared" si="447"/>
        <v>134</v>
      </c>
      <c r="AB135" s="51"/>
      <c r="AC135" s="56" t="s">
        <v>93</v>
      </c>
      <c r="AD135" s="57">
        <f t="shared" si="333"/>
        <v>39</v>
      </c>
      <c r="AE135" s="57">
        <f t="shared" si="292"/>
        <v>0</v>
      </c>
      <c r="AF135" s="57">
        <f t="shared" si="292"/>
        <v>0</v>
      </c>
      <c r="AG135" s="57">
        <f t="shared" si="292"/>
        <v>0</v>
      </c>
      <c r="AH135" s="57">
        <f t="shared" si="292"/>
        <v>2</v>
      </c>
      <c r="AI135" s="57">
        <f t="shared" si="292"/>
        <v>0</v>
      </c>
      <c r="AJ135" s="57">
        <f t="shared" si="292"/>
        <v>0</v>
      </c>
      <c r="AK135" s="57">
        <f t="shared" si="292"/>
        <v>0</v>
      </c>
      <c r="AL135" s="57">
        <f t="shared" si="334"/>
        <v>0</v>
      </c>
      <c r="AM135" s="57">
        <f t="shared" si="335"/>
        <v>0</v>
      </c>
      <c r="AN135" s="58">
        <f t="shared" si="336"/>
        <v>41</v>
      </c>
      <c r="AO135" s="236" t="str">
        <f t="shared" si="337"/>
        <v/>
      </c>
      <c r="AP135" s="306" t="s">
        <v>28</v>
      </c>
      <c r="AQ135" s="307">
        <f>SUM(C186:C189)</f>
        <v>542</v>
      </c>
      <c r="AR135" s="307">
        <f t="shared" ref="AR135" si="852">SUM(D186:D189)</f>
        <v>9</v>
      </c>
      <c r="AS135" s="307">
        <f t="shared" ref="AS135" si="853">SUM(E186:E189)</f>
        <v>3</v>
      </c>
      <c r="AT135" s="307">
        <f t="shared" ref="AT135" si="854">SUM(F186:F189)</f>
        <v>44</v>
      </c>
      <c r="AU135" s="307">
        <f t="shared" ref="AU135" si="855">SUM(G186:G189)</f>
        <v>9</v>
      </c>
      <c r="AV135" s="307">
        <f t="shared" ref="AV135" si="856">SUM(H186:H189)</f>
        <v>0</v>
      </c>
      <c r="AW135" s="307">
        <f t="shared" ref="AW135" si="857">SUM(I186:I189)</f>
        <v>0</v>
      </c>
      <c r="AX135" s="307">
        <f t="shared" ref="AX135" si="858">SUM(J186:J189)</f>
        <v>6</v>
      </c>
      <c r="AY135" s="307">
        <f t="shared" ref="AY135" si="859">SUM(K186:K189)</f>
        <v>0</v>
      </c>
      <c r="AZ135" s="307">
        <f t="shared" ref="AZ135" si="860">SUM(L186:L189)</f>
        <v>0</v>
      </c>
      <c r="BA135" s="307">
        <f t="shared" ref="BA135" si="861">SUM(M186:M189)</f>
        <v>0</v>
      </c>
      <c r="BB135" s="307">
        <f t="shared" ref="BB135" si="862">SUM(N186:N189)</f>
        <v>0</v>
      </c>
      <c r="BC135" s="307">
        <f t="shared" ref="BC135" si="863">SUM(O186:O189)</f>
        <v>0</v>
      </c>
      <c r="BD135" s="307">
        <f t="shared" ref="BD135" si="864">SUM(P186:P189)</f>
        <v>0</v>
      </c>
      <c r="BE135" s="307">
        <f t="shared" ref="BE135" si="865">SUM(Q186:Q189)</f>
        <v>0</v>
      </c>
      <c r="BF135" s="307">
        <f t="shared" ref="BF135" si="866">SUM(R186:R189)</f>
        <v>0</v>
      </c>
      <c r="BG135" s="307">
        <f t="shared" ref="BG135" si="867">SUM(S186:S189)</f>
        <v>0</v>
      </c>
      <c r="BH135" s="307">
        <f t="shared" ref="BH135" si="868">SUM(T186:T189)</f>
        <v>0</v>
      </c>
      <c r="BI135" s="307">
        <f t="shared" ref="BI135" si="869">SUM(U186:U189)</f>
        <v>0</v>
      </c>
      <c r="BJ135" s="307">
        <f t="shared" ref="BJ135" si="870">SUM(V186:V189)</f>
        <v>0</v>
      </c>
      <c r="BK135" s="307">
        <f t="shared" ref="BK135" si="871">SUM(W186:W189)</f>
        <v>0</v>
      </c>
      <c r="BL135" s="307">
        <f t="shared" ref="BL135" si="872">SUM(X186:X189)</f>
        <v>0</v>
      </c>
      <c r="BM135" s="307">
        <f t="shared" ref="BM135" si="873">SUM(Y186:Y189)</f>
        <v>0</v>
      </c>
      <c r="BN135" s="308">
        <f t="shared" si="360"/>
        <v>613</v>
      </c>
      <c r="BO135" s="121" t="str">
        <f>IF(BN135=MAX($BN$118:$BN$141),1,IF(BN135=MAX($BN$134:$BN$137),3,""))</f>
        <v/>
      </c>
      <c r="BP135" s="121"/>
      <c r="BQ135" s="121" t="str">
        <f t="shared" si="322"/>
        <v/>
      </c>
      <c r="BR135" s="148" t="s">
        <v>28</v>
      </c>
      <c r="BS135" s="93">
        <f t="shared" si="406"/>
        <v>598</v>
      </c>
      <c r="BT135" s="93">
        <f t="shared" ref="BT135" si="874">SUM(AE186:AE189)</f>
        <v>9</v>
      </c>
      <c r="BU135" s="93">
        <f t="shared" ref="BU135" si="875">SUM(AF186:AF189)</f>
        <v>0</v>
      </c>
      <c r="BV135" s="93">
        <f t="shared" ref="BV135" si="876">SUM(AG186:AG189)</f>
        <v>0</v>
      </c>
      <c r="BW135" s="93">
        <f t="shared" ref="BW135" si="877">SUM(AH186:AH189)</f>
        <v>6</v>
      </c>
      <c r="BX135" s="93">
        <f t="shared" ref="BX135" si="878">SUM(AI186:AI189)</f>
        <v>0</v>
      </c>
      <c r="BY135" s="93">
        <f t="shared" ref="BY135" si="879">SUM(AJ186:AJ189)</f>
        <v>0</v>
      </c>
      <c r="BZ135" s="93">
        <f t="shared" ref="BZ135" si="880">SUM(AK186:AK189)</f>
        <v>0</v>
      </c>
      <c r="CA135" s="93">
        <f t="shared" ref="CA135" si="881">SUM(AL186:AL189)</f>
        <v>0</v>
      </c>
      <c r="CB135" s="93">
        <f t="shared" ref="CB135" si="882">SUM(AM186:AM189)</f>
        <v>0</v>
      </c>
      <c r="CC135" s="141">
        <f t="shared" si="370"/>
        <v>613</v>
      </c>
      <c r="CD135" s="121" t="str">
        <f t="shared" si="371"/>
        <v/>
      </c>
      <c r="CE135" s="121"/>
      <c r="CF135" s="121" t="str">
        <f t="shared" si="372"/>
        <v/>
      </c>
      <c r="CG135" s="140" t="s">
        <v>28</v>
      </c>
      <c r="CH135" s="93">
        <f>SUM(AD186:AD189)</f>
        <v>598</v>
      </c>
      <c r="CI135" s="93">
        <f>SUM(AE186:AK189)</f>
        <v>15</v>
      </c>
      <c r="CJ135" s="93">
        <f t="shared" si="373"/>
        <v>0</v>
      </c>
      <c r="CK135" s="141">
        <f t="shared" si="374"/>
        <v>613</v>
      </c>
      <c r="CM135" s="202" t="str">
        <f t="shared" si="375"/>
        <v/>
      </c>
      <c r="CN135" s="152" t="s">
        <v>28</v>
      </c>
      <c r="CO135" s="93">
        <f t="shared" si="376"/>
        <v>598</v>
      </c>
      <c r="CP135" s="93">
        <f t="shared" si="377"/>
        <v>15</v>
      </c>
      <c r="CQ135" s="93">
        <f t="shared" si="378"/>
        <v>0</v>
      </c>
      <c r="CR135" s="141">
        <f t="shared" si="379"/>
        <v>613</v>
      </c>
      <c r="CS135" s="202" t="str">
        <f t="shared" si="380"/>
        <v/>
      </c>
      <c r="CT135" s="152" t="s">
        <v>28</v>
      </c>
      <c r="CU135" s="93">
        <f t="shared" si="381"/>
        <v>598</v>
      </c>
      <c r="CV135" s="93">
        <f t="shared" si="382"/>
        <v>15</v>
      </c>
      <c r="CW135" s="141">
        <f t="shared" si="383"/>
        <v>613</v>
      </c>
    </row>
    <row r="136" spans="2:101" s="55" customFormat="1" ht="13.5" hidden="1" outlineLevel="1">
      <c r="B136" s="15" t="s">
        <v>94</v>
      </c>
      <c r="C136" s="240">
        <v>30</v>
      </c>
      <c r="D136" s="240">
        <v>2</v>
      </c>
      <c r="E136" s="240"/>
      <c r="F136" s="240">
        <v>2</v>
      </c>
      <c r="G136" s="241"/>
      <c r="H136" s="241"/>
      <c r="I136" s="241"/>
      <c r="J136" s="241">
        <v>1</v>
      </c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2">
        <f t="shared" si="332"/>
        <v>35</v>
      </c>
      <c r="AA136" s="243">
        <f t="shared" si="447"/>
        <v>144</v>
      </c>
      <c r="AB136" s="51"/>
      <c r="AC136" s="56" t="s">
        <v>94</v>
      </c>
      <c r="AD136" s="57">
        <f t="shared" si="333"/>
        <v>34</v>
      </c>
      <c r="AE136" s="57">
        <f t="shared" ref="AE136:AK172" si="883">G136</f>
        <v>0</v>
      </c>
      <c r="AF136" s="57">
        <f t="shared" si="883"/>
        <v>0</v>
      </c>
      <c r="AG136" s="57">
        <f t="shared" si="883"/>
        <v>0</v>
      </c>
      <c r="AH136" s="57">
        <f t="shared" si="883"/>
        <v>1</v>
      </c>
      <c r="AI136" s="57">
        <f t="shared" si="883"/>
        <v>0</v>
      </c>
      <c r="AJ136" s="57">
        <f t="shared" si="883"/>
        <v>0</v>
      </c>
      <c r="AK136" s="57">
        <f t="shared" si="883"/>
        <v>0</v>
      </c>
      <c r="AL136" s="57">
        <f t="shared" si="334"/>
        <v>0</v>
      </c>
      <c r="AM136" s="57">
        <f t="shared" si="335"/>
        <v>0</v>
      </c>
      <c r="AN136" s="58">
        <f t="shared" si="336"/>
        <v>35</v>
      </c>
      <c r="AO136" s="236">
        <f t="shared" si="337"/>
        <v>3</v>
      </c>
      <c r="AP136" s="293" t="s">
        <v>29</v>
      </c>
      <c r="AQ136" s="297">
        <f>SUM(C190:C193)</f>
        <v>635</v>
      </c>
      <c r="AR136" s="297">
        <f t="shared" ref="AR136" si="884">SUM(D190:D193)</f>
        <v>13</v>
      </c>
      <c r="AS136" s="297">
        <f t="shared" ref="AS136" si="885">SUM(E190:E193)</f>
        <v>0</v>
      </c>
      <c r="AT136" s="297">
        <f t="shared" ref="AT136" si="886">SUM(F190:F193)</f>
        <v>49</v>
      </c>
      <c r="AU136" s="297">
        <f t="shared" ref="AU136" si="887">SUM(G190:G193)</f>
        <v>9</v>
      </c>
      <c r="AV136" s="297">
        <f t="shared" ref="AV136" si="888">SUM(H190:H193)</f>
        <v>0</v>
      </c>
      <c r="AW136" s="297">
        <f t="shared" ref="AW136" si="889">SUM(I190:I193)</f>
        <v>0</v>
      </c>
      <c r="AX136" s="297">
        <f t="shared" ref="AX136" si="890">SUM(J190:J193)</f>
        <v>4</v>
      </c>
      <c r="AY136" s="297">
        <f t="shared" ref="AY136" si="891">SUM(K190:K193)</f>
        <v>1</v>
      </c>
      <c r="AZ136" s="297">
        <f t="shared" ref="AZ136" si="892">SUM(L190:L193)</f>
        <v>0</v>
      </c>
      <c r="BA136" s="297">
        <f t="shared" ref="BA136" si="893">SUM(M190:M193)</f>
        <v>0</v>
      </c>
      <c r="BB136" s="297">
        <f t="shared" ref="BB136" si="894">SUM(N190:N193)</f>
        <v>0</v>
      </c>
      <c r="BC136" s="297">
        <f t="shared" ref="BC136" si="895">SUM(O190:O193)</f>
        <v>0</v>
      </c>
      <c r="BD136" s="297">
        <f t="shared" ref="BD136" si="896">SUM(P190:P193)</f>
        <v>0</v>
      </c>
      <c r="BE136" s="297">
        <f t="shared" ref="BE136" si="897">SUM(Q190:Q193)</f>
        <v>0</v>
      </c>
      <c r="BF136" s="297">
        <f t="shared" ref="BF136" si="898">SUM(R190:R193)</f>
        <v>2</v>
      </c>
      <c r="BG136" s="297">
        <f t="shared" ref="BG136" si="899">SUM(S190:S193)</f>
        <v>0</v>
      </c>
      <c r="BH136" s="297">
        <f t="shared" ref="BH136" si="900">SUM(T190:T193)</f>
        <v>0</v>
      </c>
      <c r="BI136" s="297">
        <f t="shared" ref="BI136" si="901">SUM(U190:U193)</f>
        <v>0</v>
      </c>
      <c r="BJ136" s="297">
        <f t="shared" ref="BJ136" si="902">SUM(V190:V193)</f>
        <v>0</v>
      </c>
      <c r="BK136" s="297">
        <f t="shared" ref="BK136" si="903">SUM(W190:W193)</f>
        <v>0</v>
      </c>
      <c r="BL136" s="297">
        <f t="shared" ref="BL136" si="904">SUM(X190:X193)</f>
        <v>0</v>
      </c>
      <c r="BM136" s="297">
        <f t="shared" ref="BM136" si="905">SUM(Y190:Y193)</f>
        <v>0</v>
      </c>
      <c r="BN136" s="298">
        <f t="shared" si="360"/>
        <v>713</v>
      </c>
      <c r="BO136" s="121">
        <f>IF(BN136=MAX($BN$118:$BN$141),1,IF(BN136=MAX($BN$134:$BN$137),3,""))</f>
        <v>3</v>
      </c>
      <c r="BP136" s="121"/>
      <c r="BQ136" s="121">
        <f t="shared" si="322"/>
        <v>3</v>
      </c>
      <c r="BR136" s="148" t="s">
        <v>29</v>
      </c>
      <c r="BS136" s="93">
        <f t="shared" si="406"/>
        <v>697</v>
      </c>
      <c r="BT136" s="93">
        <f t="shared" ref="BT136" si="906">SUM(AE190:AE193)</f>
        <v>9</v>
      </c>
      <c r="BU136" s="93">
        <f t="shared" ref="BU136" si="907">SUM(AF190:AF193)</f>
        <v>0</v>
      </c>
      <c r="BV136" s="93">
        <f t="shared" ref="BV136" si="908">SUM(AG190:AG193)</f>
        <v>0</v>
      </c>
      <c r="BW136" s="93">
        <f t="shared" ref="BW136" si="909">SUM(AH190:AH193)</f>
        <v>4</v>
      </c>
      <c r="BX136" s="93">
        <f t="shared" ref="BX136" si="910">SUM(AI190:AI193)</f>
        <v>1</v>
      </c>
      <c r="BY136" s="93">
        <f t="shared" ref="BY136" si="911">SUM(AJ190:AJ193)</f>
        <v>0</v>
      </c>
      <c r="BZ136" s="93">
        <f t="shared" ref="BZ136" si="912">SUM(AK190:AK193)</f>
        <v>0</v>
      </c>
      <c r="CA136" s="93">
        <f t="shared" ref="CA136" si="913">SUM(AL190:AL193)</f>
        <v>2</v>
      </c>
      <c r="CB136" s="93">
        <f t="shared" ref="CB136" si="914">SUM(AM190:AM193)</f>
        <v>0</v>
      </c>
      <c r="CC136" s="141">
        <f t="shared" si="370"/>
        <v>713</v>
      </c>
      <c r="CD136" s="121">
        <f t="shared" si="371"/>
        <v>3</v>
      </c>
      <c r="CE136" s="121"/>
      <c r="CF136" s="121">
        <f t="shared" si="372"/>
        <v>3</v>
      </c>
      <c r="CG136" s="140" t="s">
        <v>29</v>
      </c>
      <c r="CH136" s="93">
        <f>SUM(AD190:AD193)</f>
        <v>697</v>
      </c>
      <c r="CI136" s="93">
        <f>SUM(AE190:AK193)</f>
        <v>14</v>
      </c>
      <c r="CJ136" s="93">
        <f t="shared" si="373"/>
        <v>2</v>
      </c>
      <c r="CK136" s="141">
        <f t="shared" si="374"/>
        <v>713</v>
      </c>
      <c r="CM136" s="202">
        <f t="shared" si="375"/>
        <v>3</v>
      </c>
      <c r="CN136" s="152" t="s">
        <v>29</v>
      </c>
      <c r="CO136" s="93">
        <f t="shared" si="376"/>
        <v>697</v>
      </c>
      <c r="CP136" s="93">
        <f t="shared" si="377"/>
        <v>14</v>
      </c>
      <c r="CQ136" s="93">
        <f t="shared" si="378"/>
        <v>2</v>
      </c>
      <c r="CR136" s="141">
        <f t="shared" si="379"/>
        <v>713</v>
      </c>
      <c r="CS136" s="202">
        <f t="shared" si="380"/>
        <v>3</v>
      </c>
      <c r="CT136" s="152" t="s">
        <v>29</v>
      </c>
      <c r="CU136" s="93">
        <f t="shared" si="381"/>
        <v>697</v>
      </c>
      <c r="CV136" s="93">
        <f t="shared" si="382"/>
        <v>16</v>
      </c>
      <c r="CW136" s="141">
        <f t="shared" si="383"/>
        <v>713</v>
      </c>
    </row>
    <row r="137" spans="2:101" s="55" customFormat="1" ht="13.5" hidden="1" outlineLevel="1">
      <c r="B137" s="15" t="s">
        <v>95</v>
      </c>
      <c r="C137" s="240">
        <v>38</v>
      </c>
      <c r="D137" s="240">
        <v>2</v>
      </c>
      <c r="E137" s="240"/>
      <c r="F137" s="240"/>
      <c r="G137" s="241"/>
      <c r="H137" s="241"/>
      <c r="I137" s="241"/>
      <c r="J137" s="241">
        <v>1</v>
      </c>
      <c r="K137" s="241"/>
      <c r="L137" s="241"/>
      <c r="M137" s="241"/>
      <c r="N137" s="241"/>
      <c r="O137" s="241"/>
      <c r="P137" s="241"/>
      <c r="Q137" s="241"/>
      <c r="R137" s="241"/>
      <c r="S137" s="241">
        <v>1</v>
      </c>
      <c r="T137" s="241"/>
      <c r="U137" s="241"/>
      <c r="V137" s="241"/>
      <c r="W137" s="241"/>
      <c r="X137" s="241"/>
      <c r="Y137" s="241"/>
      <c r="Z137" s="242">
        <f t="shared" si="332"/>
        <v>42</v>
      </c>
      <c r="AA137" s="243">
        <f t="shared" si="447"/>
        <v>140</v>
      </c>
      <c r="AB137" s="51"/>
      <c r="AC137" s="56" t="s">
        <v>95</v>
      </c>
      <c r="AD137" s="57">
        <f t="shared" si="333"/>
        <v>40</v>
      </c>
      <c r="AE137" s="57">
        <f t="shared" si="883"/>
        <v>0</v>
      </c>
      <c r="AF137" s="57">
        <f t="shared" si="883"/>
        <v>0</v>
      </c>
      <c r="AG137" s="57">
        <f t="shared" si="883"/>
        <v>0</v>
      </c>
      <c r="AH137" s="57">
        <f t="shared" si="883"/>
        <v>1</v>
      </c>
      <c r="AI137" s="57">
        <f t="shared" si="883"/>
        <v>0</v>
      </c>
      <c r="AJ137" s="57">
        <f t="shared" si="883"/>
        <v>0</v>
      </c>
      <c r="AK137" s="57">
        <f t="shared" si="883"/>
        <v>0</v>
      </c>
      <c r="AL137" s="57">
        <f t="shared" si="334"/>
        <v>1</v>
      </c>
      <c r="AM137" s="57">
        <f t="shared" si="335"/>
        <v>0</v>
      </c>
      <c r="AN137" s="58">
        <f t="shared" si="336"/>
        <v>42</v>
      </c>
      <c r="AO137" s="236" t="str">
        <f t="shared" si="337"/>
        <v/>
      </c>
      <c r="AP137" s="306" t="s">
        <v>30</v>
      </c>
      <c r="AQ137" s="307">
        <f>SUM(C194:C197)</f>
        <v>520</v>
      </c>
      <c r="AR137" s="307">
        <f t="shared" ref="AR137" si="915">SUM(D194:D197)</f>
        <v>9</v>
      </c>
      <c r="AS137" s="307">
        <f t="shared" ref="AS137" si="916">SUM(E194:E197)</f>
        <v>2</v>
      </c>
      <c r="AT137" s="307">
        <f t="shared" ref="AT137" si="917">SUM(F194:F197)</f>
        <v>53</v>
      </c>
      <c r="AU137" s="307">
        <f t="shared" ref="AU137" si="918">SUM(G194:G197)</f>
        <v>2</v>
      </c>
      <c r="AV137" s="307">
        <f t="shared" ref="AV137" si="919">SUM(H194:H197)</f>
        <v>0</v>
      </c>
      <c r="AW137" s="307">
        <f t="shared" ref="AW137" si="920">SUM(I194:I197)</f>
        <v>0</v>
      </c>
      <c r="AX137" s="307">
        <f t="shared" ref="AX137" si="921">SUM(J194:J197)</f>
        <v>7</v>
      </c>
      <c r="AY137" s="307">
        <f t="shared" ref="AY137" si="922">SUM(K194:K197)</f>
        <v>0</v>
      </c>
      <c r="AZ137" s="307">
        <f t="shared" ref="AZ137" si="923">SUM(L194:L197)</f>
        <v>0</v>
      </c>
      <c r="BA137" s="307">
        <f t="shared" ref="BA137" si="924">SUM(M194:M197)</f>
        <v>0</v>
      </c>
      <c r="BB137" s="307">
        <f t="shared" ref="BB137" si="925">SUM(N194:N197)</f>
        <v>0</v>
      </c>
      <c r="BC137" s="307">
        <f t="shared" ref="BC137" si="926">SUM(O194:O197)</f>
        <v>0</v>
      </c>
      <c r="BD137" s="307">
        <f t="shared" ref="BD137" si="927">SUM(P194:P197)</f>
        <v>0</v>
      </c>
      <c r="BE137" s="307">
        <f t="shared" ref="BE137" si="928">SUM(Q194:Q197)</f>
        <v>0</v>
      </c>
      <c r="BF137" s="307">
        <f t="shared" ref="BF137" si="929">SUM(R194:R197)</f>
        <v>0</v>
      </c>
      <c r="BG137" s="307">
        <f t="shared" ref="BG137" si="930">SUM(S194:S197)</f>
        <v>1</v>
      </c>
      <c r="BH137" s="307">
        <f t="shared" ref="BH137" si="931">SUM(T194:T197)</f>
        <v>0</v>
      </c>
      <c r="BI137" s="307">
        <f t="shared" ref="BI137" si="932">SUM(U194:U197)</f>
        <v>0</v>
      </c>
      <c r="BJ137" s="307">
        <f t="shared" ref="BJ137" si="933">SUM(V194:V197)</f>
        <v>0</v>
      </c>
      <c r="BK137" s="307">
        <f t="shared" ref="BK137" si="934">SUM(W194:W197)</f>
        <v>0</v>
      </c>
      <c r="BL137" s="307">
        <f t="shared" ref="BL137" si="935">SUM(X194:X197)</f>
        <v>0</v>
      </c>
      <c r="BM137" s="307">
        <f t="shared" ref="BM137" si="936">SUM(Y194:Y197)</f>
        <v>0</v>
      </c>
      <c r="BN137" s="308">
        <f t="shared" si="360"/>
        <v>594</v>
      </c>
      <c r="BO137" s="121" t="str">
        <f>IF(BN137=MAX($BN$118:$BN$141),1,IF(BN137=MAX($BN$134:$BN$137),3,""))</f>
        <v/>
      </c>
      <c r="BP137" s="121"/>
      <c r="BQ137" s="121" t="str">
        <f t="shared" si="322"/>
        <v/>
      </c>
      <c r="BR137" s="148" t="s">
        <v>30</v>
      </c>
      <c r="BS137" s="93">
        <f t="shared" si="406"/>
        <v>584</v>
      </c>
      <c r="BT137" s="93">
        <f t="shared" ref="BT137" si="937">SUM(AE194:AE197)</f>
        <v>2</v>
      </c>
      <c r="BU137" s="93">
        <f t="shared" ref="BU137" si="938">SUM(AF194:AF197)</f>
        <v>0</v>
      </c>
      <c r="BV137" s="93">
        <f t="shared" ref="BV137" si="939">SUM(AG194:AG197)</f>
        <v>0</v>
      </c>
      <c r="BW137" s="93">
        <f t="shared" ref="BW137" si="940">SUM(AH194:AH197)</f>
        <v>7</v>
      </c>
      <c r="BX137" s="93">
        <f t="shared" ref="BX137" si="941">SUM(AI194:AI197)</f>
        <v>0</v>
      </c>
      <c r="BY137" s="93">
        <f t="shared" ref="BY137" si="942">SUM(AJ194:AJ197)</f>
        <v>0</v>
      </c>
      <c r="BZ137" s="93">
        <f t="shared" ref="BZ137" si="943">SUM(AK194:AK197)</f>
        <v>0</v>
      </c>
      <c r="CA137" s="93">
        <f t="shared" ref="CA137" si="944">SUM(AL194:AL197)</f>
        <v>1</v>
      </c>
      <c r="CB137" s="93">
        <f t="shared" ref="CB137" si="945">SUM(AM194:AM197)</f>
        <v>0</v>
      </c>
      <c r="CC137" s="141">
        <f t="shared" si="370"/>
        <v>594</v>
      </c>
      <c r="CD137" s="121" t="str">
        <f t="shared" si="371"/>
        <v/>
      </c>
      <c r="CE137" s="121"/>
      <c r="CF137" s="121" t="str">
        <f t="shared" si="372"/>
        <v/>
      </c>
      <c r="CG137" s="140" t="s">
        <v>30</v>
      </c>
      <c r="CH137" s="93">
        <f>SUM(AD194:AD197)</f>
        <v>584</v>
      </c>
      <c r="CI137" s="93">
        <f>SUM(AE194:AK197)</f>
        <v>9</v>
      </c>
      <c r="CJ137" s="93">
        <f t="shared" si="373"/>
        <v>1</v>
      </c>
      <c r="CK137" s="141">
        <f t="shared" si="374"/>
        <v>594</v>
      </c>
      <c r="CM137" s="202" t="str">
        <f t="shared" si="375"/>
        <v/>
      </c>
      <c r="CN137" s="152" t="s">
        <v>30</v>
      </c>
      <c r="CO137" s="93">
        <f t="shared" si="376"/>
        <v>584</v>
      </c>
      <c r="CP137" s="93">
        <f t="shared" si="377"/>
        <v>9</v>
      </c>
      <c r="CQ137" s="93">
        <f t="shared" si="378"/>
        <v>1</v>
      </c>
      <c r="CR137" s="141">
        <f t="shared" si="379"/>
        <v>594</v>
      </c>
      <c r="CS137" s="202" t="str">
        <f t="shared" si="380"/>
        <v/>
      </c>
      <c r="CT137" s="152" t="s">
        <v>30</v>
      </c>
      <c r="CU137" s="93">
        <f t="shared" si="381"/>
        <v>584</v>
      </c>
      <c r="CV137" s="93">
        <f t="shared" si="382"/>
        <v>10</v>
      </c>
      <c r="CW137" s="141">
        <f t="shared" si="383"/>
        <v>594</v>
      </c>
    </row>
    <row r="138" spans="2:101" s="55" customFormat="1" ht="13.5" hidden="1" outlineLevel="1">
      <c r="B138" s="15" t="s">
        <v>96</v>
      </c>
      <c r="C138" s="240">
        <v>26</v>
      </c>
      <c r="D138" s="240"/>
      <c r="E138" s="240">
        <v>1</v>
      </c>
      <c r="F138" s="240">
        <v>2</v>
      </c>
      <c r="G138" s="241"/>
      <c r="H138" s="241"/>
      <c r="I138" s="241"/>
      <c r="J138" s="241">
        <v>2</v>
      </c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2">
        <f t="shared" si="332"/>
        <v>31</v>
      </c>
      <c r="AA138" s="243">
        <f t="shared" si="447"/>
        <v>149</v>
      </c>
      <c r="AB138" s="51"/>
      <c r="AC138" s="59" t="s">
        <v>96</v>
      </c>
      <c r="AD138" s="60">
        <f t="shared" si="333"/>
        <v>29</v>
      </c>
      <c r="AE138" s="60">
        <f t="shared" si="883"/>
        <v>0</v>
      </c>
      <c r="AF138" s="60">
        <f t="shared" si="883"/>
        <v>0</v>
      </c>
      <c r="AG138" s="60">
        <f t="shared" si="883"/>
        <v>0</v>
      </c>
      <c r="AH138" s="60">
        <f t="shared" si="883"/>
        <v>2</v>
      </c>
      <c r="AI138" s="60">
        <f t="shared" si="883"/>
        <v>0</v>
      </c>
      <c r="AJ138" s="60">
        <f t="shared" si="883"/>
        <v>0</v>
      </c>
      <c r="AK138" s="60">
        <f t="shared" si="883"/>
        <v>0</v>
      </c>
      <c r="AL138" s="60">
        <f t="shared" si="334"/>
        <v>0</v>
      </c>
      <c r="AM138" s="60">
        <f t="shared" si="335"/>
        <v>0</v>
      </c>
      <c r="AN138" s="61">
        <f t="shared" si="336"/>
        <v>31</v>
      </c>
      <c r="AO138" s="236" t="str">
        <f t="shared" si="337"/>
        <v/>
      </c>
      <c r="AP138" s="293" t="s">
        <v>31</v>
      </c>
      <c r="AQ138" s="297">
        <f>SUM(C198:C201)</f>
        <v>459</v>
      </c>
      <c r="AR138" s="297">
        <f t="shared" ref="AR138" si="946">SUM(D198:D201)</f>
        <v>13</v>
      </c>
      <c r="AS138" s="297">
        <f t="shared" ref="AS138" si="947">SUM(E198:E201)</f>
        <v>2</v>
      </c>
      <c r="AT138" s="297">
        <f t="shared" ref="AT138" si="948">SUM(F198:F201)</f>
        <v>49</v>
      </c>
      <c r="AU138" s="297">
        <f t="shared" ref="AU138" si="949">SUM(G198:G201)</f>
        <v>0</v>
      </c>
      <c r="AV138" s="297">
        <f t="shared" ref="AV138" si="950">SUM(H198:H201)</f>
        <v>0</v>
      </c>
      <c r="AW138" s="297">
        <f t="shared" ref="AW138" si="951">SUM(I198:I201)</f>
        <v>0</v>
      </c>
      <c r="AX138" s="297">
        <f t="shared" ref="AX138" si="952">SUM(J198:J201)</f>
        <v>2</v>
      </c>
      <c r="AY138" s="297">
        <f t="shared" ref="AY138" si="953">SUM(K198:K201)</f>
        <v>1</v>
      </c>
      <c r="AZ138" s="297">
        <f t="shared" ref="AZ138" si="954">SUM(L198:L201)</f>
        <v>0</v>
      </c>
      <c r="BA138" s="297">
        <f t="shared" ref="BA138" si="955">SUM(M198:M201)</f>
        <v>0</v>
      </c>
      <c r="BB138" s="297">
        <f t="shared" ref="BB138" si="956">SUM(N198:N201)</f>
        <v>0</v>
      </c>
      <c r="BC138" s="297">
        <f t="shared" ref="BC138" si="957">SUM(O198:O201)</f>
        <v>0</v>
      </c>
      <c r="BD138" s="297">
        <f t="shared" ref="BD138" si="958">SUM(P198:P201)</f>
        <v>0</v>
      </c>
      <c r="BE138" s="297">
        <f t="shared" ref="BE138" si="959">SUM(Q198:Q201)</f>
        <v>0</v>
      </c>
      <c r="BF138" s="297">
        <f t="shared" ref="BF138" si="960">SUM(R198:R201)</f>
        <v>0</v>
      </c>
      <c r="BG138" s="297">
        <f t="shared" ref="BG138" si="961">SUM(S198:S201)</f>
        <v>2</v>
      </c>
      <c r="BH138" s="297">
        <f t="shared" ref="BH138" si="962">SUM(T198:T201)</f>
        <v>0</v>
      </c>
      <c r="BI138" s="297">
        <f t="shared" ref="BI138" si="963">SUM(U198:U201)</f>
        <v>0</v>
      </c>
      <c r="BJ138" s="297">
        <f t="shared" ref="BJ138" si="964">SUM(V198:V201)</f>
        <v>0</v>
      </c>
      <c r="BK138" s="297">
        <f t="shared" ref="BK138" si="965">SUM(W198:W201)</f>
        <v>0</v>
      </c>
      <c r="BL138" s="297">
        <f t="shared" ref="BL138" si="966">SUM(X198:X201)</f>
        <v>0</v>
      </c>
      <c r="BM138" s="297">
        <f t="shared" ref="BM138" si="967">SUM(Y198:Y201)</f>
        <v>0</v>
      </c>
      <c r="BN138" s="298">
        <f t="shared" si="360"/>
        <v>528</v>
      </c>
      <c r="BO138" s="121" t="str">
        <f>IF(BN138=MAX($BN$118:$BN$141),1,"")</f>
        <v/>
      </c>
      <c r="BP138" s="121"/>
      <c r="BQ138" s="121" t="str">
        <f t="shared" si="322"/>
        <v/>
      </c>
      <c r="BR138" s="148" t="s">
        <v>31</v>
      </c>
      <c r="BS138" s="93">
        <f t="shared" si="406"/>
        <v>523</v>
      </c>
      <c r="BT138" s="93">
        <f t="shared" ref="BT138" si="968">SUM(AE198:AE201)</f>
        <v>0</v>
      </c>
      <c r="BU138" s="93">
        <f t="shared" ref="BU138" si="969">SUM(AF198:AF201)</f>
        <v>0</v>
      </c>
      <c r="BV138" s="93">
        <f t="shared" ref="BV138" si="970">SUM(AG198:AG201)</f>
        <v>0</v>
      </c>
      <c r="BW138" s="93">
        <f t="shared" ref="BW138" si="971">SUM(AH198:AH201)</f>
        <v>2</v>
      </c>
      <c r="BX138" s="93">
        <f t="shared" ref="BX138" si="972">SUM(AI198:AI201)</f>
        <v>1</v>
      </c>
      <c r="BY138" s="93">
        <f t="shared" ref="BY138" si="973">SUM(AJ198:AJ201)</f>
        <v>0</v>
      </c>
      <c r="BZ138" s="93">
        <f t="shared" ref="BZ138" si="974">SUM(AK198:AK201)</f>
        <v>0</v>
      </c>
      <c r="CA138" s="93">
        <f t="shared" ref="CA138" si="975">SUM(AL198:AL201)</f>
        <v>2</v>
      </c>
      <c r="CB138" s="93">
        <f t="shared" ref="CB138" si="976">SUM(AM198:AM201)</f>
        <v>0</v>
      </c>
      <c r="CC138" s="141">
        <f t="shared" si="370"/>
        <v>528</v>
      </c>
      <c r="CD138" s="121" t="str">
        <f t="shared" si="371"/>
        <v/>
      </c>
      <c r="CE138" s="121"/>
      <c r="CF138" s="121" t="str">
        <f t="shared" si="372"/>
        <v/>
      </c>
      <c r="CG138" s="140" t="s">
        <v>31</v>
      </c>
      <c r="CH138" s="93">
        <f>SUM(AD198:AD201)</f>
        <v>523</v>
      </c>
      <c r="CI138" s="93">
        <f>SUM(AE198:AK201)</f>
        <v>3</v>
      </c>
      <c r="CJ138" s="93">
        <f t="shared" si="373"/>
        <v>2</v>
      </c>
      <c r="CK138" s="141">
        <f t="shared" si="374"/>
        <v>528</v>
      </c>
      <c r="CM138" s="202" t="str">
        <f t="shared" si="375"/>
        <v/>
      </c>
      <c r="CN138" s="152" t="s">
        <v>31</v>
      </c>
      <c r="CO138" s="93">
        <f t="shared" si="376"/>
        <v>523</v>
      </c>
      <c r="CP138" s="93">
        <f t="shared" si="377"/>
        <v>3</v>
      </c>
      <c r="CQ138" s="93">
        <f t="shared" si="378"/>
        <v>2</v>
      </c>
      <c r="CR138" s="141">
        <f t="shared" si="379"/>
        <v>528</v>
      </c>
      <c r="CS138" s="202" t="str">
        <f t="shared" si="380"/>
        <v/>
      </c>
      <c r="CT138" s="152" t="s">
        <v>31</v>
      </c>
      <c r="CU138" s="93">
        <f t="shared" si="381"/>
        <v>523</v>
      </c>
      <c r="CV138" s="93">
        <f t="shared" si="382"/>
        <v>5</v>
      </c>
      <c r="CW138" s="141">
        <f t="shared" si="383"/>
        <v>528</v>
      </c>
    </row>
    <row r="139" spans="2:101" s="55" customFormat="1" ht="13.5" hidden="1" outlineLevel="1">
      <c r="B139" s="15" t="s">
        <v>97</v>
      </c>
      <c r="C139" s="240">
        <v>21</v>
      </c>
      <c r="D139" s="240"/>
      <c r="E139" s="240"/>
      <c r="F139" s="240">
        <v>2</v>
      </c>
      <c r="G139" s="241"/>
      <c r="H139" s="241"/>
      <c r="I139" s="241"/>
      <c r="J139" s="241">
        <v>1</v>
      </c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2">
        <f t="shared" si="332"/>
        <v>24</v>
      </c>
      <c r="AA139" s="243">
        <f t="shared" si="447"/>
        <v>132</v>
      </c>
      <c r="AB139" s="51"/>
      <c r="AC139" s="59" t="s">
        <v>97</v>
      </c>
      <c r="AD139" s="60">
        <f t="shared" si="333"/>
        <v>23</v>
      </c>
      <c r="AE139" s="60">
        <f t="shared" si="883"/>
        <v>0</v>
      </c>
      <c r="AF139" s="60">
        <f t="shared" si="883"/>
        <v>0</v>
      </c>
      <c r="AG139" s="60">
        <f t="shared" si="883"/>
        <v>0</v>
      </c>
      <c r="AH139" s="60">
        <f t="shared" si="883"/>
        <v>1</v>
      </c>
      <c r="AI139" s="60">
        <f t="shared" si="883"/>
        <v>0</v>
      </c>
      <c r="AJ139" s="60">
        <f t="shared" si="883"/>
        <v>0</v>
      </c>
      <c r="AK139" s="60">
        <f t="shared" si="883"/>
        <v>0</v>
      </c>
      <c r="AL139" s="60">
        <f t="shared" si="334"/>
        <v>0</v>
      </c>
      <c r="AM139" s="60">
        <f t="shared" si="335"/>
        <v>0</v>
      </c>
      <c r="AN139" s="61">
        <f t="shared" si="336"/>
        <v>24</v>
      </c>
      <c r="AO139" s="236" t="str">
        <f t="shared" si="337"/>
        <v/>
      </c>
      <c r="AP139" s="306" t="s">
        <v>32</v>
      </c>
      <c r="AQ139" s="307">
        <f>SUM(C202:C205)</f>
        <v>293</v>
      </c>
      <c r="AR139" s="307">
        <f t="shared" ref="AR139" si="977">SUM(D202:D205)</f>
        <v>11</v>
      </c>
      <c r="AS139" s="307">
        <f t="shared" ref="AS139" si="978">SUM(E202:E205)</f>
        <v>3</v>
      </c>
      <c r="AT139" s="307">
        <f t="shared" ref="AT139" si="979">SUM(F202:F205)</f>
        <v>23</v>
      </c>
      <c r="AU139" s="307">
        <f t="shared" ref="AU139" si="980">SUM(G202:G205)</f>
        <v>6</v>
      </c>
      <c r="AV139" s="307">
        <f t="shared" ref="AV139" si="981">SUM(H202:H205)</f>
        <v>0</v>
      </c>
      <c r="AW139" s="307">
        <f t="shared" ref="AW139" si="982">SUM(I202:I205)</f>
        <v>0</v>
      </c>
      <c r="AX139" s="307">
        <f t="shared" ref="AX139" si="983">SUM(J202:J205)</f>
        <v>4</v>
      </c>
      <c r="AY139" s="307">
        <f t="shared" ref="AY139" si="984">SUM(K202:K205)</f>
        <v>1</v>
      </c>
      <c r="AZ139" s="307">
        <f t="shared" ref="AZ139" si="985">SUM(L202:L205)</f>
        <v>0</v>
      </c>
      <c r="BA139" s="307">
        <f t="shared" ref="BA139" si="986">SUM(M202:M205)</f>
        <v>0</v>
      </c>
      <c r="BB139" s="307">
        <f t="shared" ref="BB139" si="987">SUM(N202:N205)</f>
        <v>0</v>
      </c>
      <c r="BC139" s="307">
        <f t="shared" ref="BC139" si="988">SUM(O202:O205)</f>
        <v>0</v>
      </c>
      <c r="BD139" s="307">
        <f t="shared" ref="BD139" si="989">SUM(P202:P205)</f>
        <v>0</v>
      </c>
      <c r="BE139" s="307">
        <f t="shared" ref="BE139" si="990">SUM(Q202:Q205)</f>
        <v>0</v>
      </c>
      <c r="BF139" s="307">
        <f t="shared" ref="BF139" si="991">SUM(R202:R205)</f>
        <v>0</v>
      </c>
      <c r="BG139" s="307">
        <f t="shared" ref="BG139" si="992">SUM(S202:S205)</f>
        <v>0</v>
      </c>
      <c r="BH139" s="307">
        <f t="shared" ref="BH139" si="993">SUM(T202:T205)</f>
        <v>0</v>
      </c>
      <c r="BI139" s="307">
        <f t="shared" ref="BI139" si="994">SUM(U202:U205)</f>
        <v>0</v>
      </c>
      <c r="BJ139" s="307">
        <f t="shared" ref="BJ139" si="995">SUM(V202:V205)</f>
        <v>0</v>
      </c>
      <c r="BK139" s="307">
        <f t="shared" ref="BK139" si="996">SUM(W202:W205)</f>
        <v>0</v>
      </c>
      <c r="BL139" s="307">
        <f t="shared" ref="BL139" si="997">SUM(X202:X205)</f>
        <v>0</v>
      </c>
      <c r="BM139" s="307">
        <f t="shared" ref="BM139" si="998">SUM(Y202:Y205)</f>
        <v>0</v>
      </c>
      <c r="BN139" s="308">
        <f t="shared" si="360"/>
        <v>341</v>
      </c>
      <c r="BO139" s="121" t="str">
        <f>IF(BN139=MAX($BN$118:$BN$141),1,"")</f>
        <v/>
      </c>
      <c r="BP139" s="121"/>
      <c r="BQ139" s="121" t="str">
        <f t="shared" si="322"/>
        <v/>
      </c>
      <c r="BR139" s="148" t="s">
        <v>32</v>
      </c>
      <c r="BS139" s="93">
        <f t="shared" si="406"/>
        <v>330</v>
      </c>
      <c r="BT139" s="93">
        <f t="shared" ref="BT139" si="999">SUM(AE202:AE205)</f>
        <v>6</v>
      </c>
      <c r="BU139" s="93">
        <f t="shared" ref="BU139" si="1000">SUM(AF202:AF205)</f>
        <v>0</v>
      </c>
      <c r="BV139" s="93">
        <f t="shared" ref="BV139" si="1001">SUM(AG202:AG205)</f>
        <v>0</v>
      </c>
      <c r="BW139" s="93">
        <f t="shared" ref="BW139" si="1002">SUM(AH202:AH205)</f>
        <v>4</v>
      </c>
      <c r="BX139" s="93">
        <f t="shared" ref="BX139" si="1003">SUM(AI202:AI205)</f>
        <v>1</v>
      </c>
      <c r="BY139" s="93">
        <f t="shared" ref="BY139" si="1004">SUM(AJ202:AJ205)</f>
        <v>0</v>
      </c>
      <c r="BZ139" s="93">
        <f t="shared" ref="BZ139" si="1005">SUM(AK202:AK205)</f>
        <v>0</v>
      </c>
      <c r="CA139" s="93">
        <f t="shared" ref="CA139" si="1006">SUM(AL202:AL205)</f>
        <v>0</v>
      </c>
      <c r="CB139" s="93">
        <f t="shared" ref="CB139" si="1007">SUM(AM202:AM205)</f>
        <v>0</v>
      </c>
      <c r="CC139" s="141">
        <f t="shared" si="370"/>
        <v>341</v>
      </c>
      <c r="CD139" s="121" t="str">
        <f t="shared" si="371"/>
        <v/>
      </c>
      <c r="CE139" s="121"/>
      <c r="CF139" s="121" t="str">
        <f t="shared" si="372"/>
        <v/>
      </c>
      <c r="CG139" s="140" t="s">
        <v>32</v>
      </c>
      <c r="CH139" s="93">
        <f>SUM(AD202:AD205)</f>
        <v>330</v>
      </c>
      <c r="CI139" s="93">
        <f>SUM(AE202:AK205)</f>
        <v>11</v>
      </c>
      <c r="CJ139" s="93">
        <f t="shared" si="373"/>
        <v>0</v>
      </c>
      <c r="CK139" s="141">
        <f t="shared" si="374"/>
        <v>341</v>
      </c>
      <c r="CM139" s="202" t="str">
        <f t="shared" si="375"/>
        <v/>
      </c>
      <c r="CN139" s="152" t="s">
        <v>32</v>
      </c>
      <c r="CO139" s="93">
        <f t="shared" si="376"/>
        <v>330</v>
      </c>
      <c r="CP139" s="93">
        <f t="shared" si="377"/>
        <v>11</v>
      </c>
      <c r="CQ139" s="93">
        <f t="shared" si="378"/>
        <v>0</v>
      </c>
      <c r="CR139" s="141">
        <f t="shared" si="379"/>
        <v>341</v>
      </c>
      <c r="CS139" s="202" t="str">
        <f t="shared" si="380"/>
        <v/>
      </c>
      <c r="CT139" s="152" t="s">
        <v>32</v>
      </c>
      <c r="CU139" s="93">
        <f t="shared" si="381"/>
        <v>330</v>
      </c>
      <c r="CV139" s="93">
        <f t="shared" si="382"/>
        <v>11</v>
      </c>
      <c r="CW139" s="141">
        <f t="shared" si="383"/>
        <v>341</v>
      </c>
    </row>
    <row r="140" spans="2:101" s="55" customFormat="1" ht="13.5" hidden="1" outlineLevel="1">
      <c r="B140" s="15" t="s">
        <v>98</v>
      </c>
      <c r="C140" s="240">
        <v>43</v>
      </c>
      <c r="D140" s="240"/>
      <c r="E140" s="240">
        <v>1</v>
      </c>
      <c r="F140" s="240"/>
      <c r="G140" s="241"/>
      <c r="H140" s="241"/>
      <c r="I140" s="241"/>
      <c r="J140" s="241">
        <v>1</v>
      </c>
      <c r="K140" s="241"/>
      <c r="L140" s="241"/>
      <c r="M140" s="241"/>
      <c r="N140" s="241"/>
      <c r="O140" s="241"/>
      <c r="P140" s="241"/>
      <c r="Q140" s="241"/>
      <c r="R140" s="241"/>
      <c r="S140" s="241"/>
      <c r="T140" s="241"/>
      <c r="U140" s="241"/>
      <c r="V140" s="241"/>
      <c r="W140" s="241"/>
      <c r="X140" s="241"/>
      <c r="Y140" s="241"/>
      <c r="Z140" s="242">
        <f t="shared" si="332"/>
        <v>45</v>
      </c>
      <c r="AA140" s="243">
        <f t="shared" si="447"/>
        <v>142</v>
      </c>
      <c r="AB140" s="51"/>
      <c r="AC140" s="59" t="s">
        <v>98</v>
      </c>
      <c r="AD140" s="60">
        <f t="shared" si="333"/>
        <v>44</v>
      </c>
      <c r="AE140" s="60">
        <f t="shared" si="883"/>
        <v>0</v>
      </c>
      <c r="AF140" s="60">
        <f t="shared" si="883"/>
        <v>0</v>
      </c>
      <c r="AG140" s="60">
        <f t="shared" si="883"/>
        <v>0</v>
      </c>
      <c r="AH140" s="60">
        <f t="shared" si="883"/>
        <v>1</v>
      </c>
      <c r="AI140" s="60">
        <f t="shared" si="883"/>
        <v>0</v>
      </c>
      <c r="AJ140" s="60">
        <f t="shared" si="883"/>
        <v>0</v>
      </c>
      <c r="AK140" s="60">
        <f t="shared" si="883"/>
        <v>0</v>
      </c>
      <c r="AL140" s="60">
        <f t="shared" si="334"/>
        <v>0</v>
      </c>
      <c r="AM140" s="60">
        <f t="shared" si="335"/>
        <v>0</v>
      </c>
      <c r="AN140" s="61">
        <f t="shared" si="336"/>
        <v>45</v>
      </c>
      <c r="AO140" s="236" t="str">
        <f t="shared" si="337"/>
        <v/>
      </c>
      <c r="AP140" s="293" t="s">
        <v>33</v>
      </c>
      <c r="AQ140" s="297">
        <f>SUM(C206:C209)</f>
        <v>243</v>
      </c>
      <c r="AR140" s="297">
        <f t="shared" ref="AR140" si="1008">SUM(D206:D209)</f>
        <v>11</v>
      </c>
      <c r="AS140" s="297">
        <f t="shared" ref="AS140" si="1009">SUM(E206:E209)</f>
        <v>1</v>
      </c>
      <c r="AT140" s="297">
        <f t="shared" ref="AT140" si="1010">SUM(F206:F209)</f>
        <v>19</v>
      </c>
      <c r="AU140" s="297">
        <f t="shared" ref="AU140" si="1011">SUM(G206:G209)</f>
        <v>3</v>
      </c>
      <c r="AV140" s="297">
        <f t="shared" ref="AV140" si="1012">SUM(H206:H209)</f>
        <v>0</v>
      </c>
      <c r="AW140" s="297">
        <f t="shared" ref="AW140" si="1013">SUM(I206:I209)</f>
        <v>0</v>
      </c>
      <c r="AX140" s="297">
        <f t="shared" ref="AX140" si="1014">SUM(J206:J209)</f>
        <v>0</v>
      </c>
      <c r="AY140" s="297">
        <f t="shared" ref="AY140" si="1015">SUM(K206:K209)</f>
        <v>1</v>
      </c>
      <c r="AZ140" s="297">
        <f t="shared" ref="AZ140" si="1016">SUM(L206:L209)</f>
        <v>0</v>
      </c>
      <c r="BA140" s="297">
        <f t="shared" ref="BA140" si="1017">SUM(M206:M209)</f>
        <v>0</v>
      </c>
      <c r="BB140" s="297">
        <f t="shared" ref="BB140" si="1018">SUM(N206:N209)</f>
        <v>0</v>
      </c>
      <c r="BC140" s="297">
        <f t="shared" ref="BC140" si="1019">SUM(O206:O209)</f>
        <v>0</v>
      </c>
      <c r="BD140" s="297">
        <f t="shared" ref="BD140" si="1020">SUM(P206:P209)</f>
        <v>0</v>
      </c>
      <c r="BE140" s="297">
        <f t="shared" ref="BE140" si="1021">SUM(Q206:Q209)</f>
        <v>0</v>
      </c>
      <c r="BF140" s="297">
        <f t="shared" ref="BF140" si="1022">SUM(R206:R209)</f>
        <v>0</v>
      </c>
      <c r="BG140" s="297">
        <f t="shared" ref="BG140" si="1023">SUM(S206:S209)</f>
        <v>0</v>
      </c>
      <c r="BH140" s="297">
        <f t="shared" ref="BH140" si="1024">SUM(T206:T209)</f>
        <v>0</v>
      </c>
      <c r="BI140" s="297">
        <f t="shared" ref="BI140" si="1025">SUM(U206:U209)</f>
        <v>0</v>
      </c>
      <c r="BJ140" s="297">
        <f t="shared" ref="BJ140" si="1026">SUM(V206:V209)</f>
        <v>0</v>
      </c>
      <c r="BK140" s="297">
        <f t="shared" ref="BK140" si="1027">SUM(W206:W209)</f>
        <v>0</v>
      </c>
      <c r="BL140" s="297">
        <f t="shared" ref="BL140" si="1028">SUM(X206:X209)</f>
        <v>0</v>
      </c>
      <c r="BM140" s="297">
        <f t="shared" ref="BM140" si="1029">SUM(Y206:Y209)</f>
        <v>0</v>
      </c>
      <c r="BN140" s="298">
        <f t="shared" si="360"/>
        <v>278</v>
      </c>
      <c r="BO140" s="121" t="str">
        <f>IF(BN140=MAX($BN$118:$BN$141),1,"")</f>
        <v/>
      </c>
      <c r="BP140" s="121"/>
      <c r="BQ140" s="121" t="str">
        <f t="shared" si="322"/>
        <v/>
      </c>
      <c r="BR140" s="148" t="s">
        <v>33</v>
      </c>
      <c r="BS140" s="93">
        <f t="shared" si="406"/>
        <v>274</v>
      </c>
      <c r="BT140" s="93">
        <f t="shared" ref="BT140" si="1030">SUM(AE206:AE209)</f>
        <v>3</v>
      </c>
      <c r="BU140" s="93">
        <f t="shared" ref="BU140" si="1031">SUM(AF206:AF209)</f>
        <v>0</v>
      </c>
      <c r="BV140" s="93">
        <f t="shared" ref="BV140" si="1032">SUM(AG206:AG209)</f>
        <v>0</v>
      </c>
      <c r="BW140" s="93">
        <f t="shared" ref="BW140" si="1033">SUM(AH206:AH209)</f>
        <v>0</v>
      </c>
      <c r="BX140" s="93">
        <f t="shared" ref="BX140" si="1034">SUM(AI206:AI209)</f>
        <v>1</v>
      </c>
      <c r="BY140" s="93">
        <f t="shared" ref="BY140" si="1035">SUM(AJ206:AJ209)</f>
        <v>0</v>
      </c>
      <c r="BZ140" s="93">
        <f t="shared" ref="BZ140" si="1036">SUM(AK206:AK209)</f>
        <v>0</v>
      </c>
      <c r="CA140" s="93">
        <f t="shared" ref="CA140" si="1037">SUM(AL206:AL209)</f>
        <v>0</v>
      </c>
      <c r="CB140" s="93">
        <f t="shared" ref="CB140" si="1038">SUM(AM206:AM209)</f>
        <v>0</v>
      </c>
      <c r="CC140" s="141">
        <f t="shared" si="370"/>
        <v>278</v>
      </c>
      <c r="CD140" s="121" t="str">
        <f t="shared" si="371"/>
        <v/>
      </c>
      <c r="CE140" s="121"/>
      <c r="CF140" s="121" t="str">
        <f t="shared" si="372"/>
        <v/>
      </c>
      <c r="CG140" s="140" t="s">
        <v>33</v>
      </c>
      <c r="CH140" s="93">
        <f>SUM(AD206:AD209)</f>
        <v>274</v>
      </c>
      <c r="CI140" s="93">
        <f>SUM(AE206:AK209)</f>
        <v>4</v>
      </c>
      <c r="CJ140" s="93">
        <f t="shared" si="373"/>
        <v>0</v>
      </c>
      <c r="CK140" s="141">
        <f t="shared" si="374"/>
        <v>278</v>
      </c>
      <c r="CM140" s="202" t="str">
        <f t="shared" si="375"/>
        <v/>
      </c>
      <c r="CN140" s="152" t="s">
        <v>33</v>
      </c>
      <c r="CO140" s="93">
        <f t="shared" si="376"/>
        <v>274</v>
      </c>
      <c r="CP140" s="93">
        <f t="shared" si="377"/>
        <v>4</v>
      </c>
      <c r="CQ140" s="93">
        <f t="shared" si="378"/>
        <v>0</v>
      </c>
      <c r="CR140" s="141">
        <f t="shared" si="379"/>
        <v>278</v>
      </c>
      <c r="CS140" s="202" t="str">
        <f t="shared" si="380"/>
        <v/>
      </c>
      <c r="CT140" s="152" t="s">
        <v>33</v>
      </c>
      <c r="CU140" s="93">
        <f t="shared" si="381"/>
        <v>274</v>
      </c>
      <c r="CV140" s="93">
        <f t="shared" si="382"/>
        <v>4</v>
      </c>
      <c r="CW140" s="141">
        <f t="shared" si="383"/>
        <v>278</v>
      </c>
    </row>
    <row r="141" spans="2:101" s="55" customFormat="1" ht="14.25" hidden="1" outlineLevel="1" thickBot="1">
      <c r="B141" s="15" t="s">
        <v>99</v>
      </c>
      <c r="C141" s="240">
        <v>30</v>
      </c>
      <c r="D141" s="240">
        <v>5</v>
      </c>
      <c r="E141" s="240">
        <v>1</v>
      </c>
      <c r="F141" s="240">
        <v>2</v>
      </c>
      <c r="G141" s="241"/>
      <c r="H141" s="241"/>
      <c r="I141" s="241"/>
      <c r="J141" s="241">
        <v>1</v>
      </c>
      <c r="K141" s="241"/>
      <c r="L141" s="241"/>
      <c r="M141" s="241"/>
      <c r="N141" s="241"/>
      <c r="O141" s="241"/>
      <c r="P141" s="241"/>
      <c r="Q141" s="241"/>
      <c r="R141" s="241"/>
      <c r="S141" s="241"/>
      <c r="T141" s="241"/>
      <c r="U141" s="241"/>
      <c r="V141" s="241"/>
      <c r="W141" s="241"/>
      <c r="X141" s="241"/>
      <c r="Y141" s="241"/>
      <c r="Z141" s="242">
        <f t="shared" si="332"/>
        <v>39</v>
      </c>
      <c r="AA141" s="243">
        <f t="shared" si="447"/>
        <v>139</v>
      </c>
      <c r="AB141" s="51"/>
      <c r="AC141" s="59" t="s">
        <v>99</v>
      </c>
      <c r="AD141" s="60">
        <f t="shared" si="333"/>
        <v>38</v>
      </c>
      <c r="AE141" s="60">
        <f t="shared" si="883"/>
        <v>0</v>
      </c>
      <c r="AF141" s="60">
        <f t="shared" si="883"/>
        <v>0</v>
      </c>
      <c r="AG141" s="60">
        <f t="shared" si="883"/>
        <v>0</v>
      </c>
      <c r="AH141" s="60">
        <f t="shared" si="883"/>
        <v>1</v>
      </c>
      <c r="AI141" s="60">
        <f t="shared" si="883"/>
        <v>0</v>
      </c>
      <c r="AJ141" s="60">
        <f t="shared" si="883"/>
        <v>0</v>
      </c>
      <c r="AK141" s="60">
        <f t="shared" si="883"/>
        <v>0</v>
      </c>
      <c r="AL141" s="60">
        <f t="shared" si="334"/>
        <v>0</v>
      </c>
      <c r="AM141" s="60">
        <f t="shared" si="335"/>
        <v>0</v>
      </c>
      <c r="AN141" s="61">
        <f t="shared" si="336"/>
        <v>39</v>
      </c>
      <c r="AO141" s="236" t="str">
        <f t="shared" si="337"/>
        <v/>
      </c>
      <c r="AP141" s="311" t="s">
        <v>34</v>
      </c>
      <c r="AQ141" s="312">
        <f>SUM(C210:C213)</f>
        <v>142</v>
      </c>
      <c r="AR141" s="312">
        <f t="shared" ref="AR141" si="1039">SUM(D210:D213)</f>
        <v>3</v>
      </c>
      <c r="AS141" s="312">
        <f t="shared" ref="AS141" si="1040">SUM(E210:E213)</f>
        <v>0</v>
      </c>
      <c r="AT141" s="312">
        <f t="shared" ref="AT141" si="1041">SUM(F210:F213)</f>
        <v>14</v>
      </c>
      <c r="AU141" s="312">
        <f t="shared" ref="AU141" si="1042">SUM(G210:G213)</f>
        <v>1</v>
      </c>
      <c r="AV141" s="312">
        <f t="shared" ref="AV141" si="1043">SUM(H210:H213)</f>
        <v>0</v>
      </c>
      <c r="AW141" s="312">
        <f t="shared" ref="AW141" si="1044">SUM(I210:I213)</f>
        <v>0</v>
      </c>
      <c r="AX141" s="312">
        <f t="shared" ref="AX141" si="1045">SUM(J210:J213)</f>
        <v>0</v>
      </c>
      <c r="AY141" s="312">
        <f t="shared" ref="AY141" si="1046">SUM(K210:K213)</f>
        <v>0</v>
      </c>
      <c r="AZ141" s="312">
        <f t="shared" ref="AZ141" si="1047">SUM(L210:L213)</f>
        <v>0</v>
      </c>
      <c r="BA141" s="312">
        <f t="shared" ref="BA141" si="1048">SUM(M210:M213)</f>
        <v>0</v>
      </c>
      <c r="BB141" s="312">
        <f t="shared" ref="BB141" si="1049">SUM(N210:N213)</f>
        <v>0</v>
      </c>
      <c r="BC141" s="312">
        <f t="shared" ref="BC141" si="1050">SUM(O210:O213)</f>
        <v>0</v>
      </c>
      <c r="BD141" s="312">
        <f t="shared" ref="BD141" si="1051">SUM(P210:P213)</f>
        <v>0</v>
      </c>
      <c r="BE141" s="312">
        <f t="shared" ref="BE141" si="1052">SUM(Q210:Q213)</f>
        <v>0</v>
      </c>
      <c r="BF141" s="312">
        <f t="shared" ref="BF141" si="1053">SUM(R210:R213)</f>
        <v>0</v>
      </c>
      <c r="BG141" s="312">
        <f t="shared" ref="BG141" si="1054">SUM(S210:S213)</f>
        <v>0</v>
      </c>
      <c r="BH141" s="312">
        <f t="shared" ref="BH141" si="1055">SUM(T210:T213)</f>
        <v>0</v>
      </c>
      <c r="BI141" s="312">
        <f t="shared" ref="BI141" si="1056">SUM(U210:U213)</f>
        <v>0</v>
      </c>
      <c r="BJ141" s="312">
        <f t="shared" ref="BJ141" si="1057">SUM(V210:V213)</f>
        <v>0</v>
      </c>
      <c r="BK141" s="312">
        <f t="shared" ref="BK141" si="1058">SUM(W210:W213)</f>
        <v>0</v>
      </c>
      <c r="BL141" s="312">
        <f t="shared" ref="BL141" si="1059">SUM(X210:X213)</f>
        <v>0</v>
      </c>
      <c r="BM141" s="312">
        <f t="shared" ref="BM141" si="1060">SUM(Y210:Y213)</f>
        <v>0</v>
      </c>
      <c r="BN141" s="313">
        <f t="shared" si="360"/>
        <v>160</v>
      </c>
      <c r="BO141" s="121" t="str">
        <f>IF(BN141=MAX($BN$118:$BN$141),1,"")</f>
        <v/>
      </c>
      <c r="BP141" s="121"/>
      <c r="BQ141" s="121" t="str">
        <f t="shared" si="322"/>
        <v/>
      </c>
      <c r="BR141" s="148" t="s">
        <v>34</v>
      </c>
      <c r="BS141" s="93">
        <f t="shared" si="406"/>
        <v>159</v>
      </c>
      <c r="BT141" s="93">
        <f t="shared" ref="BT141" si="1061">SUM(AE210:AE213)</f>
        <v>1</v>
      </c>
      <c r="BU141" s="93">
        <f t="shared" ref="BU141" si="1062">SUM(AF210:AF213)</f>
        <v>0</v>
      </c>
      <c r="BV141" s="93">
        <f t="shared" ref="BV141" si="1063">SUM(AG210:AG213)</f>
        <v>0</v>
      </c>
      <c r="BW141" s="93">
        <f t="shared" ref="BW141" si="1064">SUM(AH210:AH213)</f>
        <v>0</v>
      </c>
      <c r="BX141" s="93">
        <f t="shared" ref="BX141" si="1065">SUM(AI210:AI213)</f>
        <v>0</v>
      </c>
      <c r="BY141" s="93">
        <f t="shared" ref="BY141" si="1066">SUM(AJ210:AJ213)</f>
        <v>0</v>
      </c>
      <c r="BZ141" s="93">
        <f t="shared" ref="BZ141" si="1067">SUM(AK210:AK213)</f>
        <v>0</v>
      </c>
      <c r="CA141" s="93">
        <f t="shared" ref="CA141" si="1068">SUM(AL210:AL213)</f>
        <v>0</v>
      </c>
      <c r="CB141" s="93">
        <f t="shared" ref="CB141" si="1069">SUM(AM210:AM213)</f>
        <v>0</v>
      </c>
      <c r="CC141" s="141">
        <f t="shared" si="370"/>
        <v>160</v>
      </c>
      <c r="CD141" s="121" t="str">
        <f t="shared" si="371"/>
        <v/>
      </c>
      <c r="CE141" s="121"/>
      <c r="CF141" s="121" t="str">
        <f t="shared" si="372"/>
        <v/>
      </c>
      <c r="CG141" s="140" t="s">
        <v>34</v>
      </c>
      <c r="CH141" s="93">
        <f>SUM(AD210:AD213)</f>
        <v>159</v>
      </c>
      <c r="CI141" s="93">
        <f>SUM(AE210:AK213)</f>
        <v>1</v>
      </c>
      <c r="CJ141" s="93">
        <f t="shared" si="373"/>
        <v>0</v>
      </c>
      <c r="CK141" s="141">
        <f t="shared" si="374"/>
        <v>160</v>
      </c>
      <c r="CM141" s="202" t="str">
        <f t="shared" si="375"/>
        <v/>
      </c>
      <c r="CN141" s="152" t="s">
        <v>34</v>
      </c>
      <c r="CO141" s="93">
        <f t="shared" si="376"/>
        <v>159</v>
      </c>
      <c r="CP141" s="93">
        <f t="shared" si="377"/>
        <v>1</v>
      </c>
      <c r="CQ141" s="93">
        <f t="shared" si="378"/>
        <v>0</v>
      </c>
      <c r="CR141" s="141">
        <f t="shared" si="379"/>
        <v>160</v>
      </c>
      <c r="CS141" s="202" t="str">
        <f t="shared" si="380"/>
        <v/>
      </c>
      <c r="CT141" s="152" t="s">
        <v>34</v>
      </c>
      <c r="CU141" s="93">
        <f t="shared" si="381"/>
        <v>159</v>
      </c>
      <c r="CV141" s="93">
        <f t="shared" si="382"/>
        <v>1</v>
      </c>
      <c r="CW141" s="141">
        <f t="shared" si="383"/>
        <v>160</v>
      </c>
    </row>
    <row r="142" spans="2:101" ht="14.25" hidden="1" outlineLevel="1" thickBot="1">
      <c r="B142" s="15" t="s">
        <v>100</v>
      </c>
      <c r="C142" s="240">
        <v>56</v>
      </c>
      <c r="D142" s="240">
        <v>3</v>
      </c>
      <c r="E142" s="240">
        <v>2</v>
      </c>
      <c r="F142" s="240">
        <v>2</v>
      </c>
      <c r="G142" s="241">
        <v>1</v>
      </c>
      <c r="H142" s="241"/>
      <c r="I142" s="241"/>
      <c r="J142" s="241">
        <v>3</v>
      </c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2">
        <f t="shared" si="332"/>
        <v>67</v>
      </c>
      <c r="AA142" s="243">
        <f t="shared" si="447"/>
        <v>175</v>
      </c>
      <c r="AB142" s="51"/>
      <c r="AC142" s="56" t="s">
        <v>100</v>
      </c>
      <c r="AD142" s="57">
        <f t="shared" si="333"/>
        <v>63</v>
      </c>
      <c r="AE142" s="57">
        <f t="shared" si="883"/>
        <v>1</v>
      </c>
      <c r="AF142" s="57">
        <f t="shared" si="883"/>
        <v>0</v>
      </c>
      <c r="AG142" s="57">
        <f t="shared" si="883"/>
        <v>0</v>
      </c>
      <c r="AH142" s="57">
        <f t="shared" si="883"/>
        <v>3</v>
      </c>
      <c r="AI142" s="57">
        <f t="shared" si="883"/>
        <v>0</v>
      </c>
      <c r="AJ142" s="57">
        <f t="shared" si="883"/>
        <v>0</v>
      </c>
      <c r="AK142" s="57">
        <f t="shared" si="883"/>
        <v>0</v>
      </c>
      <c r="AL142" s="57">
        <f t="shared" si="334"/>
        <v>0</v>
      </c>
      <c r="AM142" s="57">
        <f t="shared" si="335"/>
        <v>0</v>
      </c>
      <c r="AN142" s="58">
        <f t="shared" si="336"/>
        <v>67</v>
      </c>
      <c r="AO142" s="236"/>
      <c r="AP142" s="305" t="s">
        <v>8</v>
      </c>
      <c r="AQ142" s="303">
        <f>SUM(AQ118:AQ141)</f>
        <v>8654</v>
      </c>
      <c r="AR142" s="303">
        <f t="shared" ref="AR142:BN142" si="1070">SUM(AR118:AR141)</f>
        <v>302</v>
      </c>
      <c r="AS142" s="303">
        <f t="shared" si="1070"/>
        <v>44</v>
      </c>
      <c r="AT142" s="303">
        <f t="shared" si="1070"/>
        <v>578</v>
      </c>
      <c r="AU142" s="303">
        <f t="shared" si="1070"/>
        <v>88</v>
      </c>
      <c r="AV142" s="303">
        <f t="shared" si="1070"/>
        <v>0</v>
      </c>
      <c r="AW142" s="303">
        <f t="shared" si="1070"/>
        <v>0</v>
      </c>
      <c r="AX142" s="303">
        <f t="shared" si="1070"/>
        <v>132</v>
      </c>
      <c r="AY142" s="303">
        <f t="shared" si="1070"/>
        <v>15</v>
      </c>
      <c r="AZ142" s="303">
        <f t="shared" si="1070"/>
        <v>0</v>
      </c>
      <c r="BA142" s="303">
        <f t="shared" si="1070"/>
        <v>2</v>
      </c>
      <c r="BB142" s="303">
        <f t="shared" si="1070"/>
        <v>0</v>
      </c>
      <c r="BC142" s="303">
        <f t="shared" si="1070"/>
        <v>0</v>
      </c>
      <c r="BD142" s="303">
        <f t="shared" si="1070"/>
        <v>0</v>
      </c>
      <c r="BE142" s="303">
        <f t="shared" si="1070"/>
        <v>0</v>
      </c>
      <c r="BF142" s="303">
        <f t="shared" si="1070"/>
        <v>11</v>
      </c>
      <c r="BG142" s="303">
        <f t="shared" si="1070"/>
        <v>15</v>
      </c>
      <c r="BH142" s="303">
        <f t="shared" si="1070"/>
        <v>2</v>
      </c>
      <c r="BI142" s="303">
        <f t="shared" si="1070"/>
        <v>0</v>
      </c>
      <c r="BJ142" s="303">
        <f t="shared" si="1070"/>
        <v>0</v>
      </c>
      <c r="BK142" s="303">
        <f t="shared" si="1070"/>
        <v>0</v>
      </c>
      <c r="BL142" s="303">
        <f t="shared" si="1070"/>
        <v>0</v>
      </c>
      <c r="BM142" s="303">
        <f t="shared" si="1070"/>
        <v>0</v>
      </c>
      <c r="BN142" s="304">
        <f t="shared" si="1070"/>
        <v>9843</v>
      </c>
      <c r="BO142" s="121"/>
      <c r="BP142" s="121"/>
      <c r="BQ142" s="51"/>
      <c r="BR142" s="142" t="s">
        <v>8</v>
      </c>
      <c r="BS142" s="143">
        <f>SUM(BS118:BS141)</f>
        <v>9578</v>
      </c>
      <c r="BT142" s="143">
        <f t="shared" ref="BT142:CC142" si="1071">SUM(BT118:BT141)</f>
        <v>88</v>
      </c>
      <c r="BU142" s="143">
        <f t="shared" si="1071"/>
        <v>0</v>
      </c>
      <c r="BV142" s="143">
        <f t="shared" si="1071"/>
        <v>0</v>
      </c>
      <c r="BW142" s="143">
        <f t="shared" si="1071"/>
        <v>132</v>
      </c>
      <c r="BX142" s="143">
        <f t="shared" si="1071"/>
        <v>15</v>
      </c>
      <c r="BY142" s="143">
        <f t="shared" si="1071"/>
        <v>0</v>
      </c>
      <c r="BZ142" s="143">
        <f t="shared" si="1071"/>
        <v>2</v>
      </c>
      <c r="CA142" s="143">
        <f t="shared" si="1071"/>
        <v>28</v>
      </c>
      <c r="CB142" s="143">
        <f t="shared" si="1071"/>
        <v>0</v>
      </c>
      <c r="CC142" s="144">
        <f t="shared" si="1071"/>
        <v>9843</v>
      </c>
      <c r="CD142" s="51"/>
      <c r="CE142" s="51"/>
      <c r="CF142" s="51"/>
      <c r="CG142" s="142" t="s">
        <v>8</v>
      </c>
      <c r="CH142" s="143">
        <f>SUM(CH118:CH141)</f>
        <v>9578</v>
      </c>
      <c r="CI142" s="143">
        <f>SUM(CI118:CI141)</f>
        <v>237</v>
      </c>
      <c r="CJ142" s="143">
        <f>SUM(CJ118:CJ141)</f>
        <v>28</v>
      </c>
      <c r="CK142" s="144">
        <f>SUM(CK118:CK141)</f>
        <v>9843</v>
      </c>
      <c r="CN142" s="142" t="s">
        <v>8</v>
      </c>
      <c r="CO142" s="143">
        <f>SUM(CO118:CO141)</f>
        <v>9578</v>
      </c>
      <c r="CP142" s="143">
        <f>SUM(CP118:CP141)</f>
        <v>235</v>
      </c>
      <c r="CQ142" s="143">
        <f>SUM(CQ118:CQ141)</f>
        <v>30</v>
      </c>
      <c r="CR142" s="144">
        <f>SUM(CR118:CR141)</f>
        <v>9843</v>
      </c>
      <c r="CT142" s="142" t="s">
        <v>8</v>
      </c>
      <c r="CU142" s="143">
        <f>SUM(CU118:CU141)</f>
        <v>9578</v>
      </c>
      <c r="CV142" s="143">
        <f>SUM(CV118:CV141)</f>
        <v>265</v>
      </c>
      <c r="CW142" s="144">
        <f>SUM(CW118:CW141)</f>
        <v>9843</v>
      </c>
    </row>
    <row r="143" spans="2:101" ht="13.5" hidden="1" outlineLevel="1">
      <c r="B143" s="15" t="s">
        <v>101</v>
      </c>
      <c r="C143" s="240">
        <v>43</v>
      </c>
      <c r="D143" s="240">
        <v>3</v>
      </c>
      <c r="E143" s="240"/>
      <c r="F143" s="240">
        <v>1</v>
      </c>
      <c r="G143" s="241"/>
      <c r="H143" s="241"/>
      <c r="I143" s="241"/>
      <c r="J143" s="241">
        <v>1</v>
      </c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2">
        <f t="shared" si="332"/>
        <v>48</v>
      </c>
      <c r="AA143" s="243">
        <f t="shared" si="447"/>
        <v>199</v>
      </c>
      <c r="AB143" s="51"/>
      <c r="AC143" s="56" t="s">
        <v>101</v>
      </c>
      <c r="AD143" s="57">
        <f t="shared" si="333"/>
        <v>47</v>
      </c>
      <c r="AE143" s="57">
        <f t="shared" si="883"/>
        <v>0</v>
      </c>
      <c r="AF143" s="57">
        <f t="shared" si="883"/>
        <v>0</v>
      </c>
      <c r="AG143" s="57">
        <f t="shared" si="883"/>
        <v>0</v>
      </c>
      <c r="AH143" s="57">
        <f t="shared" si="883"/>
        <v>1</v>
      </c>
      <c r="AI143" s="57">
        <f t="shared" si="883"/>
        <v>0</v>
      </c>
      <c r="AJ143" s="57">
        <f t="shared" si="883"/>
        <v>0</v>
      </c>
      <c r="AK143" s="57">
        <f t="shared" si="883"/>
        <v>0</v>
      </c>
      <c r="AL143" s="57">
        <f t="shared" si="334"/>
        <v>0</v>
      </c>
      <c r="AM143" s="57">
        <f t="shared" si="335"/>
        <v>0</v>
      </c>
      <c r="AN143" s="58">
        <f t="shared" si="336"/>
        <v>48</v>
      </c>
      <c r="AO143" s="236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</row>
    <row r="144" spans="2:101" ht="13.5" hidden="1" outlineLevel="1">
      <c r="B144" s="15" t="s">
        <v>102</v>
      </c>
      <c r="C144" s="240">
        <v>69</v>
      </c>
      <c r="D144" s="240">
        <v>4</v>
      </c>
      <c r="E144" s="240"/>
      <c r="F144" s="240">
        <v>1</v>
      </c>
      <c r="G144" s="241">
        <v>1</v>
      </c>
      <c r="H144" s="241"/>
      <c r="I144" s="241"/>
      <c r="J144" s="241">
        <v>3</v>
      </c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2">
        <f t="shared" si="332"/>
        <v>78</v>
      </c>
      <c r="AA144" s="243">
        <f t="shared" si="447"/>
        <v>232</v>
      </c>
      <c r="AB144" s="51"/>
      <c r="AC144" s="56" t="s">
        <v>102</v>
      </c>
      <c r="AD144" s="57">
        <f t="shared" si="333"/>
        <v>74</v>
      </c>
      <c r="AE144" s="57">
        <f t="shared" si="883"/>
        <v>1</v>
      </c>
      <c r="AF144" s="57">
        <f t="shared" si="883"/>
        <v>0</v>
      </c>
      <c r="AG144" s="57">
        <f t="shared" si="883"/>
        <v>0</v>
      </c>
      <c r="AH144" s="57">
        <f t="shared" si="883"/>
        <v>3</v>
      </c>
      <c r="AI144" s="57">
        <f t="shared" si="883"/>
        <v>0</v>
      </c>
      <c r="AJ144" s="57">
        <f t="shared" si="883"/>
        <v>0</v>
      </c>
      <c r="AK144" s="57">
        <f t="shared" si="883"/>
        <v>0</v>
      </c>
      <c r="AL144" s="57">
        <f t="shared" si="334"/>
        <v>0</v>
      </c>
      <c r="AM144" s="57">
        <f t="shared" si="335"/>
        <v>0</v>
      </c>
      <c r="AN144" s="58">
        <f t="shared" si="336"/>
        <v>78</v>
      </c>
      <c r="AO144" s="236"/>
      <c r="AP144" s="138"/>
      <c r="AQ144" s="134" t="str">
        <f>BS144</f>
        <v>HORA PICO DIA</v>
      </c>
      <c r="AR144" s="135"/>
      <c r="AS144" s="135"/>
      <c r="AT144" s="134" t="str">
        <f t="shared" ref="AT144:AT146" si="1072">BV144</f>
        <v>14:00-15:00</v>
      </c>
      <c r="AU144" s="135"/>
      <c r="AV144" s="136" t="str">
        <f t="shared" ref="AV144" si="1073">BX144</f>
        <v/>
      </c>
      <c r="AW144" s="137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138"/>
      <c r="BS144" s="134" t="str">
        <f>V109</f>
        <v>HORA PICO DIA</v>
      </c>
      <c r="BT144" s="135"/>
      <c r="BU144" s="135"/>
      <c r="BV144" s="134" t="str">
        <f>Y109</f>
        <v>14:00-15:00</v>
      </c>
      <c r="BW144" s="135"/>
      <c r="BX144" s="136" t="str">
        <f>IF(BV144=BV145,"Hora Pico dia igual a Hora Pico Manhã",IF(BV144=BV146,"Hora Pico Dia igual a Hora Pico Tarde",""))</f>
        <v/>
      </c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</row>
    <row r="145" spans="2:89" ht="13.5" hidden="1" outlineLevel="1">
      <c r="B145" s="15" t="s">
        <v>103</v>
      </c>
      <c r="C145" s="240">
        <v>94</v>
      </c>
      <c r="D145" s="240">
        <v>6</v>
      </c>
      <c r="E145" s="240"/>
      <c r="F145" s="240">
        <v>3</v>
      </c>
      <c r="G145" s="241"/>
      <c r="H145" s="241"/>
      <c r="I145" s="241"/>
      <c r="J145" s="241">
        <v>3</v>
      </c>
      <c r="K145" s="241"/>
      <c r="L145" s="241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2">
        <f t="shared" si="332"/>
        <v>106</v>
      </c>
      <c r="AA145" s="243">
        <f t="shared" si="447"/>
        <v>299</v>
      </c>
      <c r="AB145" s="51"/>
      <c r="AC145" s="56" t="s">
        <v>103</v>
      </c>
      <c r="AD145" s="57">
        <f t="shared" si="333"/>
        <v>103</v>
      </c>
      <c r="AE145" s="57">
        <f t="shared" si="883"/>
        <v>0</v>
      </c>
      <c r="AF145" s="57">
        <f t="shared" si="883"/>
        <v>0</v>
      </c>
      <c r="AG145" s="57">
        <f t="shared" si="883"/>
        <v>0</v>
      </c>
      <c r="AH145" s="57">
        <f t="shared" si="883"/>
        <v>3</v>
      </c>
      <c r="AI145" s="57">
        <f t="shared" si="883"/>
        <v>0</v>
      </c>
      <c r="AJ145" s="57">
        <f t="shared" si="883"/>
        <v>0</v>
      </c>
      <c r="AK145" s="57">
        <f t="shared" si="883"/>
        <v>0</v>
      </c>
      <c r="AL145" s="57">
        <f t="shared" si="334"/>
        <v>0</v>
      </c>
      <c r="AM145" s="57">
        <f t="shared" si="335"/>
        <v>0</v>
      </c>
      <c r="AN145" s="58">
        <f t="shared" si="336"/>
        <v>106</v>
      </c>
      <c r="AO145" s="236"/>
      <c r="AP145" s="155"/>
      <c r="AQ145" s="134" t="str">
        <f t="shared" ref="AQ145:AQ146" si="1074">BS145</f>
        <v>HORA PICO MANHÃ</v>
      </c>
      <c r="AR145" s="135"/>
      <c r="AS145" s="135"/>
      <c r="AT145" s="134" t="str">
        <f t="shared" si="1072"/>
        <v>09:00-10:00</v>
      </c>
      <c r="AU145" s="135"/>
      <c r="AV145" s="136"/>
      <c r="AW145" s="137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155"/>
      <c r="BS145" s="134" t="str">
        <f>V110</f>
        <v>HORA PICO MANHÃ</v>
      </c>
      <c r="BT145" s="135"/>
      <c r="BU145" s="135"/>
      <c r="BV145" s="134" t="str">
        <f>Y110</f>
        <v>09:00-10:00</v>
      </c>
      <c r="BW145" s="135"/>
      <c r="BX145" s="136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</row>
    <row r="146" spans="2:89" ht="13.5" hidden="1" outlineLevel="1">
      <c r="B146" s="15" t="s">
        <v>104</v>
      </c>
      <c r="C146" s="240">
        <v>81</v>
      </c>
      <c r="D146" s="240">
        <v>2</v>
      </c>
      <c r="E146" s="240"/>
      <c r="F146" s="240">
        <v>2</v>
      </c>
      <c r="G146" s="241"/>
      <c r="H146" s="241"/>
      <c r="I146" s="241"/>
      <c r="J146" s="241">
        <v>3</v>
      </c>
      <c r="K146" s="241">
        <v>1</v>
      </c>
      <c r="L146" s="241"/>
      <c r="M146" s="241">
        <v>1</v>
      </c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2">
        <f t="shared" si="332"/>
        <v>90</v>
      </c>
      <c r="AA146" s="243">
        <f t="shared" si="447"/>
        <v>322</v>
      </c>
      <c r="AB146" s="51"/>
      <c r="AC146" s="59" t="s">
        <v>104</v>
      </c>
      <c r="AD146" s="60">
        <f t="shared" si="333"/>
        <v>85</v>
      </c>
      <c r="AE146" s="60">
        <f t="shared" si="883"/>
        <v>0</v>
      </c>
      <c r="AF146" s="60">
        <f t="shared" si="883"/>
        <v>0</v>
      </c>
      <c r="AG146" s="60">
        <f t="shared" si="883"/>
        <v>0</v>
      </c>
      <c r="AH146" s="60">
        <f t="shared" si="883"/>
        <v>3</v>
      </c>
      <c r="AI146" s="60">
        <f t="shared" si="883"/>
        <v>1</v>
      </c>
      <c r="AJ146" s="60">
        <f t="shared" si="883"/>
        <v>0</v>
      </c>
      <c r="AK146" s="60">
        <f t="shared" si="883"/>
        <v>1</v>
      </c>
      <c r="AL146" s="60">
        <f t="shared" si="334"/>
        <v>0</v>
      </c>
      <c r="AM146" s="60">
        <f t="shared" si="335"/>
        <v>0</v>
      </c>
      <c r="AN146" s="61">
        <f t="shared" si="336"/>
        <v>90</v>
      </c>
      <c r="AO146" s="236"/>
      <c r="AP146" s="139"/>
      <c r="AQ146" s="134" t="str">
        <f t="shared" si="1074"/>
        <v>HORA PICO TARDE</v>
      </c>
      <c r="AR146" s="116"/>
      <c r="AS146" s="116"/>
      <c r="AT146" s="134" t="str">
        <f t="shared" si="1072"/>
        <v>18:00-19:00</v>
      </c>
      <c r="AU146" s="116"/>
      <c r="AV146" s="136"/>
      <c r="AW146" s="137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139"/>
      <c r="BS146" s="134" t="str">
        <f>V111</f>
        <v>HORA PICO TARDE</v>
      </c>
      <c r="BT146" s="116"/>
      <c r="BU146" s="116"/>
      <c r="BV146" s="134" t="str">
        <f>Y111</f>
        <v>18:00-19:00</v>
      </c>
      <c r="BW146" s="116"/>
      <c r="BX146" s="136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</row>
    <row r="147" spans="2:89" ht="13.5" hidden="1" outlineLevel="1">
      <c r="B147" s="15" t="s">
        <v>105</v>
      </c>
      <c r="C147" s="240">
        <v>112</v>
      </c>
      <c r="D147" s="240">
        <v>1</v>
      </c>
      <c r="E147" s="240">
        <v>1</v>
      </c>
      <c r="F147" s="240">
        <v>4</v>
      </c>
      <c r="G147" s="241">
        <v>1</v>
      </c>
      <c r="H147" s="241"/>
      <c r="I147" s="241"/>
      <c r="J147" s="241">
        <v>1</v>
      </c>
      <c r="K147" s="241">
        <v>1</v>
      </c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2">
        <f t="shared" si="332"/>
        <v>121</v>
      </c>
      <c r="AA147" s="243">
        <f t="shared" si="447"/>
        <v>395</v>
      </c>
      <c r="AB147" s="51"/>
      <c r="AC147" s="59" t="s">
        <v>105</v>
      </c>
      <c r="AD147" s="60">
        <f t="shared" si="333"/>
        <v>118</v>
      </c>
      <c r="AE147" s="60">
        <f t="shared" si="883"/>
        <v>1</v>
      </c>
      <c r="AF147" s="60">
        <f t="shared" si="883"/>
        <v>0</v>
      </c>
      <c r="AG147" s="60">
        <f t="shared" si="883"/>
        <v>0</v>
      </c>
      <c r="AH147" s="60">
        <f t="shared" si="883"/>
        <v>1</v>
      </c>
      <c r="AI147" s="60">
        <f t="shared" si="883"/>
        <v>1</v>
      </c>
      <c r="AJ147" s="60">
        <f t="shared" si="883"/>
        <v>0</v>
      </c>
      <c r="AK147" s="60">
        <f t="shared" si="883"/>
        <v>0</v>
      </c>
      <c r="AL147" s="60">
        <f t="shared" si="334"/>
        <v>0</v>
      </c>
      <c r="AM147" s="60">
        <f t="shared" si="335"/>
        <v>0</v>
      </c>
      <c r="AN147" s="61">
        <f t="shared" si="336"/>
        <v>121</v>
      </c>
      <c r="AO147" s="236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</row>
    <row r="148" spans="2:89" ht="13.5" hidden="1" outlineLevel="1">
      <c r="B148" s="15" t="s">
        <v>106</v>
      </c>
      <c r="C148" s="240">
        <v>102</v>
      </c>
      <c r="D148" s="240">
        <v>4</v>
      </c>
      <c r="E148" s="240">
        <v>2</v>
      </c>
      <c r="F148" s="240">
        <v>2</v>
      </c>
      <c r="G148" s="241">
        <v>1</v>
      </c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2">
        <f t="shared" si="332"/>
        <v>111</v>
      </c>
      <c r="AA148" s="243">
        <f t="shared" si="447"/>
        <v>428</v>
      </c>
      <c r="AB148" s="51"/>
      <c r="AC148" s="59" t="s">
        <v>106</v>
      </c>
      <c r="AD148" s="60">
        <f t="shared" si="333"/>
        <v>110</v>
      </c>
      <c r="AE148" s="60">
        <f t="shared" si="883"/>
        <v>1</v>
      </c>
      <c r="AF148" s="60">
        <f t="shared" si="883"/>
        <v>0</v>
      </c>
      <c r="AG148" s="60">
        <f t="shared" si="883"/>
        <v>0</v>
      </c>
      <c r="AH148" s="60">
        <f t="shared" si="883"/>
        <v>0</v>
      </c>
      <c r="AI148" s="60">
        <f t="shared" si="883"/>
        <v>0</v>
      </c>
      <c r="AJ148" s="60">
        <f t="shared" si="883"/>
        <v>0</v>
      </c>
      <c r="AK148" s="60">
        <f t="shared" si="883"/>
        <v>0</v>
      </c>
      <c r="AL148" s="60">
        <f t="shared" si="334"/>
        <v>0</v>
      </c>
      <c r="AM148" s="60">
        <f t="shared" si="335"/>
        <v>0</v>
      </c>
      <c r="AN148" s="61">
        <f t="shared" si="336"/>
        <v>111</v>
      </c>
      <c r="AO148" s="236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</row>
    <row r="149" spans="2:89" ht="13.5" hidden="1" outlineLevel="1">
      <c r="B149" s="15" t="s">
        <v>107</v>
      </c>
      <c r="C149" s="240">
        <v>91</v>
      </c>
      <c r="D149" s="240">
        <v>6</v>
      </c>
      <c r="E149" s="240"/>
      <c r="F149" s="240">
        <v>5</v>
      </c>
      <c r="G149" s="241">
        <v>1</v>
      </c>
      <c r="H149" s="241"/>
      <c r="I149" s="241"/>
      <c r="J149" s="241">
        <v>1</v>
      </c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2">
        <f t="shared" si="332"/>
        <v>104</v>
      </c>
      <c r="AA149" s="243">
        <f t="shared" si="447"/>
        <v>426</v>
      </c>
      <c r="AB149" s="51"/>
      <c r="AC149" s="59" t="s">
        <v>107</v>
      </c>
      <c r="AD149" s="60">
        <f t="shared" si="333"/>
        <v>102</v>
      </c>
      <c r="AE149" s="60">
        <f t="shared" si="883"/>
        <v>1</v>
      </c>
      <c r="AF149" s="60">
        <f t="shared" si="883"/>
        <v>0</v>
      </c>
      <c r="AG149" s="60">
        <f t="shared" si="883"/>
        <v>0</v>
      </c>
      <c r="AH149" s="60">
        <f t="shared" si="883"/>
        <v>1</v>
      </c>
      <c r="AI149" s="60">
        <f t="shared" si="883"/>
        <v>0</v>
      </c>
      <c r="AJ149" s="60">
        <f t="shared" si="883"/>
        <v>0</v>
      </c>
      <c r="AK149" s="60">
        <f t="shared" si="883"/>
        <v>0</v>
      </c>
      <c r="AL149" s="60">
        <f t="shared" si="334"/>
        <v>0</v>
      </c>
      <c r="AM149" s="60">
        <f t="shared" si="335"/>
        <v>0</v>
      </c>
      <c r="AN149" s="61">
        <f t="shared" si="336"/>
        <v>104</v>
      </c>
      <c r="AO149" s="236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</row>
    <row r="150" spans="2:89" ht="13.5" hidden="1" outlineLevel="1">
      <c r="B150" s="15" t="s">
        <v>108</v>
      </c>
      <c r="C150" s="240">
        <v>123</v>
      </c>
      <c r="D150" s="240">
        <v>4</v>
      </c>
      <c r="E150" s="240"/>
      <c r="F150" s="240">
        <v>5</v>
      </c>
      <c r="G150" s="241">
        <v>3</v>
      </c>
      <c r="H150" s="241"/>
      <c r="I150" s="241"/>
      <c r="J150" s="241">
        <v>1</v>
      </c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2">
        <f t="shared" si="332"/>
        <v>136</v>
      </c>
      <c r="AA150" s="243">
        <f t="shared" si="447"/>
        <v>472</v>
      </c>
      <c r="AB150" s="51"/>
      <c r="AC150" s="56" t="s">
        <v>108</v>
      </c>
      <c r="AD150" s="57">
        <f t="shared" si="333"/>
        <v>132</v>
      </c>
      <c r="AE150" s="57">
        <f t="shared" si="883"/>
        <v>3</v>
      </c>
      <c r="AF150" s="57">
        <f t="shared" si="883"/>
        <v>0</v>
      </c>
      <c r="AG150" s="57">
        <f t="shared" si="883"/>
        <v>0</v>
      </c>
      <c r="AH150" s="57">
        <f t="shared" si="883"/>
        <v>1</v>
      </c>
      <c r="AI150" s="57">
        <f t="shared" si="883"/>
        <v>0</v>
      </c>
      <c r="AJ150" s="57">
        <f t="shared" si="883"/>
        <v>0</v>
      </c>
      <c r="AK150" s="57">
        <f t="shared" si="883"/>
        <v>0</v>
      </c>
      <c r="AL150" s="57">
        <f t="shared" si="334"/>
        <v>0</v>
      </c>
      <c r="AM150" s="57">
        <f t="shared" si="335"/>
        <v>0</v>
      </c>
      <c r="AN150" s="58">
        <f t="shared" si="336"/>
        <v>136</v>
      </c>
      <c r="AO150" s="236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</row>
    <row r="151" spans="2:89" ht="13.5" hidden="1" outlineLevel="1">
      <c r="B151" s="15" t="s">
        <v>109</v>
      </c>
      <c r="C151" s="240">
        <v>90</v>
      </c>
      <c r="D151" s="240">
        <v>3</v>
      </c>
      <c r="E151" s="240"/>
      <c r="F151" s="240">
        <v>4</v>
      </c>
      <c r="G151" s="241">
        <v>2</v>
      </c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2">
        <f t="shared" si="332"/>
        <v>99</v>
      </c>
      <c r="AA151" s="243">
        <f t="shared" si="447"/>
        <v>450</v>
      </c>
      <c r="AB151" s="51"/>
      <c r="AC151" s="56" t="s">
        <v>109</v>
      </c>
      <c r="AD151" s="57">
        <f t="shared" si="333"/>
        <v>97</v>
      </c>
      <c r="AE151" s="57">
        <f t="shared" si="883"/>
        <v>2</v>
      </c>
      <c r="AF151" s="57">
        <f t="shared" si="883"/>
        <v>0</v>
      </c>
      <c r="AG151" s="57">
        <f t="shared" si="883"/>
        <v>0</v>
      </c>
      <c r="AH151" s="57">
        <f t="shared" si="883"/>
        <v>0</v>
      </c>
      <c r="AI151" s="57">
        <f t="shared" si="883"/>
        <v>0</v>
      </c>
      <c r="AJ151" s="57">
        <f t="shared" si="883"/>
        <v>0</v>
      </c>
      <c r="AK151" s="57">
        <f t="shared" si="883"/>
        <v>0</v>
      </c>
      <c r="AL151" s="57">
        <f t="shared" si="334"/>
        <v>0</v>
      </c>
      <c r="AM151" s="57">
        <f t="shared" si="335"/>
        <v>0</v>
      </c>
      <c r="AN151" s="58">
        <f t="shared" si="336"/>
        <v>99</v>
      </c>
      <c r="AO151" s="236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</row>
    <row r="152" spans="2:89" ht="13.5" hidden="1" outlineLevel="1">
      <c r="B152" s="15" t="s">
        <v>110</v>
      </c>
      <c r="C152" s="240">
        <v>96</v>
      </c>
      <c r="D152" s="240">
        <v>4</v>
      </c>
      <c r="E152" s="240"/>
      <c r="F152" s="240">
        <v>2</v>
      </c>
      <c r="G152" s="241">
        <v>3</v>
      </c>
      <c r="H152" s="241"/>
      <c r="I152" s="241"/>
      <c r="J152" s="241">
        <v>4</v>
      </c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2">
        <f t="shared" si="332"/>
        <v>109</v>
      </c>
      <c r="AA152" s="243">
        <f t="shared" si="447"/>
        <v>448</v>
      </c>
      <c r="AB152" s="51"/>
      <c r="AC152" s="56" t="s">
        <v>110</v>
      </c>
      <c r="AD152" s="57">
        <f t="shared" si="333"/>
        <v>102</v>
      </c>
      <c r="AE152" s="57">
        <f t="shared" si="883"/>
        <v>3</v>
      </c>
      <c r="AF152" s="57">
        <f t="shared" si="883"/>
        <v>0</v>
      </c>
      <c r="AG152" s="57">
        <f t="shared" si="883"/>
        <v>0</v>
      </c>
      <c r="AH152" s="57">
        <f t="shared" si="883"/>
        <v>4</v>
      </c>
      <c r="AI152" s="57">
        <f t="shared" si="883"/>
        <v>0</v>
      </c>
      <c r="AJ152" s="57">
        <f t="shared" si="883"/>
        <v>0</v>
      </c>
      <c r="AK152" s="57">
        <f t="shared" si="883"/>
        <v>0</v>
      </c>
      <c r="AL152" s="57">
        <f t="shared" si="334"/>
        <v>0</v>
      </c>
      <c r="AM152" s="57">
        <f t="shared" si="335"/>
        <v>0</v>
      </c>
      <c r="AN152" s="58">
        <f t="shared" si="336"/>
        <v>109</v>
      </c>
      <c r="AO152" s="236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</row>
    <row r="153" spans="2:89" ht="13.5" hidden="1" outlineLevel="1">
      <c r="B153" s="15" t="s">
        <v>111</v>
      </c>
      <c r="C153" s="240">
        <v>96</v>
      </c>
      <c r="D153" s="240">
        <v>4</v>
      </c>
      <c r="E153" s="240"/>
      <c r="F153" s="240">
        <v>1</v>
      </c>
      <c r="G153" s="241">
        <v>2</v>
      </c>
      <c r="H153" s="241"/>
      <c r="I153" s="241"/>
      <c r="J153" s="241">
        <v>4</v>
      </c>
      <c r="K153" s="241"/>
      <c r="L153" s="241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2">
        <f t="shared" si="332"/>
        <v>107</v>
      </c>
      <c r="AA153" s="243">
        <f t="shared" si="447"/>
        <v>451</v>
      </c>
      <c r="AB153" s="51"/>
      <c r="AC153" s="56" t="s">
        <v>111</v>
      </c>
      <c r="AD153" s="57">
        <f t="shared" si="333"/>
        <v>101</v>
      </c>
      <c r="AE153" s="57">
        <f t="shared" si="883"/>
        <v>2</v>
      </c>
      <c r="AF153" s="57">
        <f t="shared" si="883"/>
        <v>0</v>
      </c>
      <c r="AG153" s="57">
        <f t="shared" si="883"/>
        <v>0</v>
      </c>
      <c r="AH153" s="57">
        <f t="shared" si="883"/>
        <v>4</v>
      </c>
      <c r="AI153" s="57">
        <f t="shared" si="883"/>
        <v>0</v>
      </c>
      <c r="AJ153" s="57">
        <f t="shared" si="883"/>
        <v>0</v>
      </c>
      <c r="AK153" s="57">
        <f t="shared" si="883"/>
        <v>0</v>
      </c>
      <c r="AL153" s="57">
        <f t="shared" si="334"/>
        <v>0</v>
      </c>
      <c r="AM153" s="57">
        <f t="shared" si="335"/>
        <v>0</v>
      </c>
      <c r="AN153" s="58">
        <f t="shared" si="336"/>
        <v>107</v>
      </c>
      <c r="AO153" s="236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</row>
    <row r="154" spans="2:89" ht="13.5" hidden="1" outlineLevel="1">
      <c r="B154" s="15" t="s">
        <v>112</v>
      </c>
      <c r="C154" s="240">
        <v>123</v>
      </c>
      <c r="D154" s="240">
        <v>4</v>
      </c>
      <c r="E154" s="240">
        <v>1</v>
      </c>
      <c r="F154" s="240">
        <v>4</v>
      </c>
      <c r="G154" s="241">
        <v>1</v>
      </c>
      <c r="H154" s="241"/>
      <c r="I154" s="241"/>
      <c r="J154" s="241">
        <v>5</v>
      </c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2">
        <f t="shared" si="332"/>
        <v>138</v>
      </c>
      <c r="AA154" s="243">
        <f t="shared" si="447"/>
        <v>453</v>
      </c>
      <c r="AB154" s="51"/>
      <c r="AC154" s="59" t="s">
        <v>112</v>
      </c>
      <c r="AD154" s="60">
        <f t="shared" si="333"/>
        <v>132</v>
      </c>
      <c r="AE154" s="60">
        <f t="shared" si="883"/>
        <v>1</v>
      </c>
      <c r="AF154" s="60">
        <f t="shared" si="883"/>
        <v>0</v>
      </c>
      <c r="AG154" s="60">
        <f t="shared" si="883"/>
        <v>0</v>
      </c>
      <c r="AH154" s="60">
        <f t="shared" si="883"/>
        <v>5</v>
      </c>
      <c r="AI154" s="60">
        <f t="shared" si="883"/>
        <v>0</v>
      </c>
      <c r="AJ154" s="60">
        <f t="shared" si="883"/>
        <v>0</v>
      </c>
      <c r="AK154" s="60">
        <f t="shared" si="883"/>
        <v>0</v>
      </c>
      <c r="AL154" s="60">
        <f t="shared" si="334"/>
        <v>0</v>
      </c>
      <c r="AM154" s="60">
        <f t="shared" si="335"/>
        <v>0</v>
      </c>
      <c r="AN154" s="61">
        <f t="shared" si="336"/>
        <v>138</v>
      </c>
      <c r="AO154" s="236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</row>
    <row r="155" spans="2:89" ht="13.5" hidden="1" outlineLevel="1">
      <c r="B155" s="15" t="s">
        <v>113</v>
      </c>
      <c r="C155" s="240">
        <v>97</v>
      </c>
      <c r="D155" s="240">
        <v>2</v>
      </c>
      <c r="E155" s="240">
        <v>1</v>
      </c>
      <c r="F155" s="240">
        <v>4</v>
      </c>
      <c r="G155" s="241">
        <v>5</v>
      </c>
      <c r="H155" s="241"/>
      <c r="I155" s="241"/>
      <c r="J155" s="241">
        <v>3</v>
      </c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2">
        <f t="shared" si="332"/>
        <v>112</v>
      </c>
      <c r="AA155" s="243">
        <f t="shared" si="447"/>
        <v>466</v>
      </c>
      <c r="AB155" s="51"/>
      <c r="AC155" s="59" t="s">
        <v>113</v>
      </c>
      <c r="AD155" s="60">
        <f t="shared" si="333"/>
        <v>104</v>
      </c>
      <c r="AE155" s="60">
        <f t="shared" si="883"/>
        <v>5</v>
      </c>
      <c r="AF155" s="60">
        <f t="shared" si="883"/>
        <v>0</v>
      </c>
      <c r="AG155" s="60">
        <f t="shared" si="883"/>
        <v>0</v>
      </c>
      <c r="AH155" s="60">
        <f t="shared" si="883"/>
        <v>3</v>
      </c>
      <c r="AI155" s="60">
        <f t="shared" si="883"/>
        <v>0</v>
      </c>
      <c r="AJ155" s="60">
        <f t="shared" si="883"/>
        <v>0</v>
      </c>
      <c r="AK155" s="60">
        <f t="shared" si="883"/>
        <v>0</v>
      </c>
      <c r="AL155" s="60">
        <f t="shared" si="334"/>
        <v>0</v>
      </c>
      <c r="AM155" s="60">
        <f t="shared" si="335"/>
        <v>0</v>
      </c>
      <c r="AN155" s="61">
        <f t="shared" si="336"/>
        <v>112</v>
      </c>
      <c r="AO155" s="236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</row>
    <row r="156" spans="2:89" ht="13.5" hidden="1" outlineLevel="1">
      <c r="B156" s="15" t="s">
        <v>114</v>
      </c>
      <c r="C156" s="240">
        <v>125</v>
      </c>
      <c r="D156" s="240">
        <v>4</v>
      </c>
      <c r="E156" s="240"/>
      <c r="F156" s="240">
        <v>8</v>
      </c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2">
        <f t="shared" si="332"/>
        <v>137</v>
      </c>
      <c r="AA156" s="243">
        <f t="shared" si="447"/>
        <v>494</v>
      </c>
      <c r="AB156" s="51"/>
      <c r="AC156" s="59" t="s">
        <v>114</v>
      </c>
      <c r="AD156" s="60">
        <f t="shared" si="333"/>
        <v>137</v>
      </c>
      <c r="AE156" s="60">
        <f t="shared" si="883"/>
        <v>0</v>
      </c>
      <c r="AF156" s="60">
        <f t="shared" si="883"/>
        <v>0</v>
      </c>
      <c r="AG156" s="60">
        <f t="shared" si="883"/>
        <v>0</v>
      </c>
      <c r="AH156" s="60">
        <f t="shared" si="883"/>
        <v>0</v>
      </c>
      <c r="AI156" s="60">
        <f t="shared" si="883"/>
        <v>0</v>
      </c>
      <c r="AJ156" s="60">
        <f t="shared" si="883"/>
        <v>0</v>
      </c>
      <c r="AK156" s="60">
        <f t="shared" si="883"/>
        <v>0</v>
      </c>
      <c r="AL156" s="60">
        <f t="shared" si="334"/>
        <v>0</v>
      </c>
      <c r="AM156" s="60">
        <f t="shared" si="335"/>
        <v>0</v>
      </c>
      <c r="AN156" s="61">
        <f t="shared" si="336"/>
        <v>137</v>
      </c>
      <c r="AO156" s="236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</row>
    <row r="157" spans="2:89" ht="13.5" hidden="1" outlineLevel="1">
      <c r="B157" s="15" t="s">
        <v>115</v>
      </c>
      <c r="C157" s="240">
        <v>121</v>
      </c>
      <c r="D157" s="240">
        <v>2</v>
      </c>
      <c r="E157" s="240">
        <v>2</v>
      </c>
      <c r="F157" s="240">
        <v>9</v>
      </c>
      <c r="G157" s="241">
        <v>4</v>
      </c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2">
        <f t="shared" si="332"/>
        <v>138</v>
      </c>
      <c r="AA157" s="243">
        <f t="shared" si="447"/>
        <v>525</v>
      </c>
      <c r="AB157" s="51"/>
      <c r="AC157" s="59" t="s">
        <v>115</v>
      </c>
      <c r="AD157" s="60">
        <f t="shared" si="333"/>
        <v>134</v>
      </c>
      <c r="AE157" s="60">
        <f t="shared" si="883"/>
        <v>4</v>
      </c>
      <c r="AF157" s="60">
        <f t="shared" si="883"/>
        <v>0</v>
      </c>
      <c r="AG157" s="60">
        <f t="shared" si="883"/>
        <v>0</v>
      </c>
      <c r="AH157" s="60">
        <f t="shared" si="883"/>
        <v>0</v>
      </c>
      <c r="AI157" s="60">
        <f t="shared" si="883"/>
        <v>0</v>
      </c>
      <c r="AJ157" s="60">
        <f t="shared" si="883"/>
        <v>0</v>
      </c>
      <c r="AK157" s="60">
        <f t="shared" si="883"/>
        <v>0</v>
      </c>
      <c r="AL157" s="60">
        <f t="shared" si="334"/>
        <v>0</v>
      </c>
      <c r="AM157" s="60">
        <f t="shared" si="335"/>
        <v>0</v>
      </c>
      <c r="AN157" s="61">
        <f t="shared" si="336"/>
        <v>138</v>
      </c>
      <c r="AO157" s="236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</row>
    <row r="158" spans="2:89" ht="13.5" hidden="1" outlineLevel="1">
      <c r="B158" s="15" t="s">
        <v>116</v>
      </c>
      <c r="C158" s="240">
        <v>74</v>
      </c>
      <c r="D158" s="240">
        <v>3</v>
      </c>
      <c r="E158" s="240"/>
      <c r="F158" s="240">
        <v>5</v>
      </c>
      <c r="G158" s="241">
        <v>1</v>
      </c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  <c r="U158" s="241"/>
      <c r="V158" s="241"/>
      <c r="W158" s="241"/>
      <c r="X158" s="241"/>
      <c r="Y158" s="241"/>
      <c r="Z158" s="242">
        <f t="shared" si="332"/>
        <v>83</v>
      </c>
      <c r="AA158" s="243">
        <f t="shared" si="447"/>
        <v>470</v>
      </c>
      <c r="AB158" s="51"/>
      <c r="AC158" s="56" t="s">
        <v>116</v>
      </c>
      <c r="AD158" s="57">
        <f t="shared" si="333"/>
        <v>82</v>
      </c>
      <c r="AE158" s="57">
        <f t="shared" si="883"/>
        <v>1</v>
      </c>
      <c r="AF158" s="57">
        <f t="shared" si="883"/>
        <v>0</v>
      </c>
      <c r="AG158" s="57">
        <f t="shared" si="883"/>
        <v>0</v>
      </c>
      <c r="AH158" s="57">
        <f t="shared" si="883"/>
        <v>0</v>
      </c>
      <c r="AI158" s="57">
        <f t="shared" si="883"/>
        <v>0</v>
      </c>
      <c r="AJ158" s="57">
        <f t="shared" si="883"/>
        <v>0</v>
      </c>
      <c r="AK158" s="57">
        <f t="shared" si="883"/>
        <v>0</v>
      </c>
      <c r="AL158" s="57">
        <f t="shared" si="334"/>
        <v>0</v>
      </c>
      <c r="AM158" s="57">
        <f t="shared" si="335"/>
        <v>0</v>
      </c>
      <c r="AN158" s="58">
        <f t="shared" si="336"/>
        <v>83</v>
      </c>
      <c r="AO158" s="236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</row>
    <row r="159" spans="2:89" ht="13.5" hidden="1" outlineLevel="1">
      <c r="B159" s="15" t="s">
        <v>117</v>
      </c>
      <c r="C159" s="240">
        <v>130</v>
      </c>
      <c r="D159" s="240">
        <v>5</v>
      </c>
      <c r="E159" s="240">
        <v>2</v>
      </c>
      <c r="F159" s="240">
        <v>11</v>
      </c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2">
        <f t="shared" si="332"/>
        <v>148</v>
      </c>
      <c r="AA159" s="243">
        <f t="shared" si="447"/>
        <v>506</v>
      </c>
      <c r="AB159" s="51"/>
      <c r="AC159" s="56" t="s">
        <v>117</v>
      </c>
      <c r="AD159" s="57">
        <f t="shared" si="333"/>
        <v>148</v>
      </c>
      <c r="AE159" s="57">
        <f t="shared" si="883"/>
        <v>0</v>
      </c>
      <c r="AF159" s="57">
        <f t="shared" si="883"/>
        <v>0</v>
      </c>
      <c r="AG159" s="57">
        <f t="shared" si="883"/>
        <v>0</v>
      </c>
      <c r="AH159" s="57">
        <f t="shared" si="883"/>
        <v>0</v>
      </c>
      <c r="AI159" s="57">
        <f t="shared" si="883"/>
        <v>0</v>
      </c>
      <c r="AJ159" s="57">
        <f t="shared" si="883"/>
        <v>0</v>
      </c>
      <c r="AK159" s="57">
        <f t="shared" si="883"/>
        <v>0</v>
      </c>
      <c r="AL159" s="57">
        <f t="shared" si="334"/>
        <v>0</v>
      </c>
      <c r="AM159" s="57">
        <f t="shared" si="335"/>
        <v>0</v>
      </c>
      <c r="AN159" s="58">
        <f t="shared" si="336"/>
        <v>148</v>
      </c>
      <c r="AO159" s="236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</row>
    <row r="160" spans="2:89" ht="13.5" hidden="1" outlineLevel="1">
      <c r="B160" s="15" t="s">
        <v>118</v>
      </c>
      <c r="C160" s="240">
        <v>82</v>
      </c>
      <c r="D160" s="240">
        <v>1</v>
      </c>
      <c r="E160" s="240"/>
      <c r="F160" s="240">
        <v>5</v>
      </c>
      <c r="G160" s="241">
        <v>1</v>
      </c>
      <c r="H160" s="241"/>
      <c r="I160" s="241"/>
      <c r="J160" s="241">
        <v>1</v>
      </c>
      <c r="K160" s="241"/>
      <c r="L160" s="241"/>
      <c r="M160" s="241"/>
      <c r="N160" s="241"/>
      <c r="O160" s="241"/>
      <c r="P160" s="241"/>
      <c r="Q160" s="241"/>
      <c r="R160" s="241"/>
      <c r="S160" s="241">
        <v>1</v>
      </c>
      <c r="T160" s="241"/>
      <c r="U160" s="241"/>
      <c r="V160" s="241"/>
      <c r="W160" s="241"/>
      <c r="X160" s="241"/>
      <c r="Y160" s="241"/>
      <c r="Z160" s="242">
        <f t="shared" si="332"/>
        <v>91</v>
      </c>
      <c r="AA160" s="243">
        <f t="shared" si="447"/>
        <v>460</v>
      </c>
      <c r="AB160" s="51"/>
      <c r="AC160" s="56" t="s">
        <v>118</v>
      </c>
      <c r="AD160" s="57">
        <f t="shared" si="333"/>
        <v>88</v>
      </c>
      <c r="AE160" s="57">
        <f t="shared" si="883"/>
        <v>1</v>
      </c>
      <c r="AF160" s="57">
        <f t="shared" si="883"/>
        <v>0</v>
      </c>
      <c r="AG160" s="57">
        <f t="shared" si="883"/>
        <v>0</v>
      </c>
      <c r="AH160" s="57">
        <f t="shared" si="883"/>
        <v>1</v>
      </c>
      <c r="AI160" s="57">
        <f t="shared" si="883"/>
        <v>0</v>
      </c>
      <c r="AJ160" s="57">
        <f t="shared" si="883"/>
        <v>0</v>
      </c>
      <c r="AK160" s="57">
        <f t="shared" si="883"/>
        <v>0</v>
      </c>
      <c r="AL160" s="57">
        <f t="shared" si="334"/>
        <v>1</v>
      </c>
      <c r="AM160" s="57">
        <f t="shared" si="335"/>
        <v>0</v>
      </c>
      <c r="AN160" s="58">
        <f t="shared" si="336"/>
        <v>91</v>
      </c>
      <c r="AO160" s="236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</row>
    <row r="161" spans="2:89" ht="13.5" hidden="1" outlineLevel="1">
      <c r="B161" s="15" t="s">
        <v>119</v>
      </c>
      <c r="C161" s="240">
        <v>100</v>
      </c>
      <c r="D161" s="240">
        <v>7</v>
      </c>
      <c r="E161" s="240">
        <v>1</v>
      </c>
      <c r="F161" s="240">
        <v>9</v>
      </c>
      <c r="G161" s="241">
        <v>1</v>
      </c>
      <c r="H161" s="241"/>
      <c r="I161" s="241"/>
      <c r="J161" s="241">
        <v>3</v>
      </c>
      <c r="K161" s="241"/>
      <c r="L161" s="241"/>
      <c r="M161" s="241"/>
      <c r="N161" s="241"/>
      <c r="O161" s="241"/>
      <c r="P161" s="241"/>
      <c r="Q161" s="241"/>
      <c r="R161" s="241"/>
      <c r="S161" s="241">
        <v>4</v>
      </c>
      <c r="T161" s="241"/>
      <c r="U161" s="241"/>
      <c r="V161" s="241"/>
      <c r="W161" s="241"/>
      <c r="X161" s="241"/>
      <c r="Y161" s="241"/>
      <c r="Z161" s="242">
        <f t="shared" si="332"/>
        <v>125</v>
      </c>
      <c r="AA161" s="243">
        <f t="shared" si="447"/>
        <v>447</v>
      </c>
      <c r="AB161" s="51"/>
      <c r="AC161" s="56" t="s">
        <v>119</v>
      </c>
      <c r="AD161" s="57">
        <f t="shared" si="333"/>
        <v>117</v>
      </c>
      <c r="AE161" s="57">
        <f t="shared" si="883"/>
        <v>1</v>
      </c>
      <c r="AF161" s="57">
        <f t="shared" si="883"/>
        <v>0</v>
      </c>
      <c r="AG161" s="57">
        <f t="shared" si="883"/>
        <v>0</v>
      </c>
      <c r="AH161" s="57">
        <f t="shared" si="883"/>
        <v>3</v>
      </c>
      <c r="AI161" s="57">
        <f t="shared" si="883"/>
        <v>0</v>
      </c>
      <c r="AJ161" s="57">
        <f t="shared" si="883"/>
        <v>0</v>
      </c>
      <c r="AK161" s="57">
        <f t="shared" si="883"/>
        <v>0</v>
      </c>
      <c r="AL161" s="57">
        <f t="shared" si="334"/>
        <v>4</v>
      </c>
      <c r="AM161" s="57">
        <f t="shared" si="335"/>
        <v>0</v>
      </c>
      <c r="AN161" s="58">
        <f t="shared" si="336"/>
        <v>125</v>
      </c>
      <c r="AO161" s="236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</row>
    <row r="162" spans="2:89" ht="13.5" hidden="1" outlineLevel="1">
      <c r="B162" s="15" t="s">
        <v>120</v>
      </c>
      <c r="C162" s="240">
        <v>98</v>
      </c>
      <c r="D162" s="240">
        <v>8</v>
      </c>
      <c r="E162" s="240"/>
      <c r="F162" s="240">
        <v>7</v>
      </c>
      <c r="G162" s="241"/>
      <c r="H162" s="241"/>
      <c r="I162" s="241"/>
      <c r="J162" s="241">
        <v>2</v>
      </c>
      <c r="K162" s="241">
        <v>1</v>
      </c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2">
        <f t="shared" si="332"/>
        <v>116</v>
      </c>
      <c r="AA162" s="243">
        <f t="shared" si="447"/>
        <v>480</v>
      </c>
      <c r="AB162" s="51"/>
      <c r="AC162" s="59" t="s">
        <v>120</v>
      </c>
      <c r="AD162" s="60">
        <f t="shared" si="333"/>
        <v>113</v>
      </c>
      <c r="AE162" s="60">
        <f t="shared" si="883"/>
        <v>0</v>
      </c>
      <c r="AF162" s="60">
        <f t="shared" si="883"/>
        <v>0</v>
      </c>
      <c r="AG162" s="60">
        <f t="shared" si="883"/>
        <v>0</v>
      </c>
      <c r="AH162" s="60">
        <f t="shared" si="883"/>
        <v>2</v>
      </c>
      <c r="AI162" s="60">
        <f t="shared" si="883"/>
        <v>1</v>
      </c>
      <c r="AJ162" s="60">
        <f t="shared" si="883"/>
        <v>0</v>
      </c>
      <c r="AK162" s="60">
        <f t="shared" si="883"/>
        <v>0</v>
      </c>
      <c r="AL162" s="60">
        <f t="shared" si="334"/>
        <v>0</v>
      </c>
      <c r="AM162" s="60">
        <f t="shared" si="335"/>
        <v>0</v>
      </c>
      <c r="AN162" s="61">
        <f t="shared" si="336"/>
        <v>116</v>
      </c>
      <c r="AO162" s="236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</row>
    <row r="163" spans="2:89" ht="13.5" hidden="1" outlineLevel="1">
      <c r="B163" s="15" t="s">
        <v>121</v>
      </c>
      <c r="C163" s="240">
        <v>122</v>
      </c>
      <c r="D163" s="240">
        <v>6</v>
      </c>
      <c r="E163" s="240"/>
      <c r="F163" s="240">
        <v>6</v>
      </c>
      <c r="G163" s="241"/>
      <c r="H163" s="241"/>
      <c r="I163" s="241"/>
      <c r="J163" s="241">
        <v>3</v>
      </c>
      <c r="K163" s="241">
        <v>2</v>
      </c>
      <c r="L163" s="241"/>
      <c r="M163" s="241"/>
      <c r="N163" s="241"/>
      <c r="O163" s="241"/>
      <c r="P163" s="241"/>
      <c r="Q163" s="241"/>
      <c r="R163" s="241"/>
      <c r="S163" s="241"/>
      <c r="T163" s="241"/>
      <c r="U163" s="241"/>
      <c r="V163" s="241"/>
      <c r="W163" s="241"/>
      <c r="X163" s="241"/>
      <c r="Y163" s="241"/>
      <c r="Z163" s="242">
        <f t="shared" si="332"/>
        <v>139</v>
      </c>
      <c r="AA163" s="243">
        <f t="shared" si="447"/>
        <v>471</v>
      </c>
      <c r="AB163" s="51"/>
      <c r="AC163" s="59" t="s">
        <v>121</v>
      </c>
      <c r="AD163" s="60">
        <f t="shared" si="333"/>
        <v>134</v>
      </c>
      <c r="AE163" s="60">
        <f t="shared" si="883"/>
        <v>0</v>
      </c>
      <c r="AF163" s="60">
        <f t="shared" si="883"/>
        <v>0</v>
      </c>
      <c r="AG163" s="60">
        <f t="shared" si="883"/>
        <v>0</v>
      </c>
      <c r="AH163" s="60">
        <f t="shared" si="883"/>
        <v>3</v>
      </c>
      <c r="AI163" s="60">
        <f t="shared" si="883"/>
        <v>2</v>
      </c>
      <c r="AJ163" s="60">
        <f t="shared" si="883"/>
        <v>0</v>
      </c>
      <c r="AK163" s="60">
        <f t="shared" si="883"/>
        <v>0</v>
      </c>
      <c r="AL163" s="60">
        <f t="shared" si="334"/>
        <v>0</v>
      </c>
      <c r="AM163" s="60">
        <f t="shared" si="335"/>
        <v>0</v>
      </c>
      <c r="AN163" s="61">
        <f t="shared" si="336"/>
        <v>139</v>
      </c>
      <c r="AO163" s="236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</row>
    <row r="164" spans="2:89" ht="13.5" hidden="1" outlineLevel="1">
      <c r="B164" s="15" t="s">
        <v>122</v>
      </c>
      <c r="C164" s="240">
        <v>105</v>
      </c>
      <c r="D164" s="240">
        <v>7</v>
      </c>
      <c r="E164" s="240">
        <v>1</v>
      </c>
      <c r="F164" s="240">
        <v>8</v>
      </c>
      <c r="G164" s="241">
        <v>1</v>
      </c>
      <c r="H164" s="241"/>
      <c r="I164" s="241"/>
      <c r="J164" s="241">
        <v>2</v>
      </c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41"/>
      <c r="X164" s="241"/>
      <c r="Y164" s="241"/>
      <c r="Z164" s="242">
        <f t="shared" si="332"/>
        <v>124</v>
      </c>
      <c r="AA164" s="243">
        <f t="shared" si="447"/>
        <v>504</v>
      </c>
      <c r="AB164" s="51"/>
      <c r="AC164" s="59" t="s">
        <v>122</v>
      </c>
      <c r="AD164" s="60">
        <f t="shared" si="333"/>
        <v>121</v>
      </c>
      <c r="AE164" s="60">
        <f t="shared" si="883"/>
        <v>1</v>
      </c>
      <c r="AF164" s="60">
        <f t="shared" si="883"/>
        <v>0</v>
      </c>
      <c r="AG164" s="60">
        <f t="shared" si="883"/>
        <v>0</v>
      </c>
      <c r="AH164" s="60">
        <f t="shared" si="883"/>
        <v>2</v>
      </c>
      <c r="AI164" s="60">
        <f t="shared" si="883"/>
        <v>0</v>
      </c>
      <c r="AJ164" s="60">
        <f t="shared" si="883"/>
        <v>0</v>
      </c>
      <c r="AK164" s="60">
        <f t="shared" si="883"/>
        <v>0</v>
      </c>
      <c r="AL164" s="60">
        <f t="shared" si="334"/>
        <v>0</v>
      </c>
      <c r="AM164" s="60">
        <f t="shared" si="335"/>
        <v>0</v>
      </c>
      <c r="AN164" s="61">
        <f t="shared" si="336"/>
        <v>124</v>
      </c>
      <c r="AO164" s="236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</row>
    <row r="165" spans="2:89" ht="13.5" hidden="1" outlineLevel="1">
      <c r="B165" s="15" t="s">
        <v>123</v>
      </c>
      <c r="C165" s="240">
        <v>127</v>
      </c>
      <c r="D165" s="240"/>
      <c r="E165" s="240"/>
      <c r="F165" s="240">
        <v>7</v>
      </c>
      <c r="G165" s="241">
        <v>2</v>
      </c>
      <c r="H165" s="241"/>
      <c r="I165" s="241"/>
      <c r="J165" s="241">
        <v>1</v>
      </c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2">
        <f t="shared" si="332"/>
        <v>137</v>
      </c>
      <c r="AA165" s="243">
        <f t="shared" si="447"/>
        <v>516</v>
      </c>
      <c r="AB165" s="51"/>
      <c r="AC165" s="59" t="s">
        <v>123</v>
      </c>
      <c r="AD165" s="60">
        <f t="shared" si="333"/>
        <v>134</v>
      </c>
      <c r="AE165" s="60">
        <f t="shared" si="883"/>
        <v>2</v>
      </c>
      <c r="AF165" s="60">
        <f t="shared" si="883"/>
        <v>0</v>
      </c>
      <c r="AG165" s="60">
        <f t="shared" si="883"/>
        <v>0</v>
      </c>
      <c r="AH165" s="60">
        <f t="shared" si="883"/>
        <v>1</v>
      </c>
      <c r="AI165" s="60">
        <f t="shared" si="883"/>
        <v>0</v>
      </c>
      <c r="AJ165" s="60">
        <f t="shared" si="883"/>
        <v>0</v>
      </c>
      <c r="AK165" s="60">
        <f t="shared" si="883"/>
        <v>0</v>
      </c>
      <c r="AL165" s="60">
        <f t="shared" si="334"/>
        <v>0</v>
      </c>
      <c r="AM165" s="60">
        <f t="shared" si="335"/>
        <v>0</v>
      </c>
      <c r="AN165" s="61">
        <f t="shared" si="336"/>
        <v>137</v>
      </c>
      <c r="AO165" s="236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</row>
    <row r="166" spans="2:89" ht="13.5" hidden="1" outlineLevel="1">
      <c r="B166" s="15" t="s">
        <v>124</v>
      </c>
      <c r="C166" s="240">
        <v>110</v>
      </c>
      <c r="D166" s="240">
        <v>6</v>
      </c>
      <c r="E166" s="240">
        <v>2</v>
      </c>
      <c r="F166" s="240">
        <v>7</v>
      </c>
      <c r="G166" s="241"/>
      <c r="H166" s="241"/>
      <c r="I166" s="241"/>
      <c r="J166" s="241">
        <v>6</v>
      </c>
      <c r="K166" s="241"/>
      <c r="L166" s="241"/>
      <c r="M166" s="241"/>
      <c r="N166" s="241"/>
      <c r="O166" s="241"/>
      <c r="P166" s="241"/>
      <c r="Q166" s="241"/>
      <c r="R166" s="241">
        <v>2</v>
      </c>
      <c r="S166" s="241">
        <v>3</v>
      </c>
      <c r="T166" s="241"/>
      <c r="U166" s="241"/>
      <c r="V166" s="241"/>
      <c r="W166" s="241"/>
      <c r="X166" s="241"/>
      <c r="Y166" s="241"/>
      <c r="Z166" s="242">
        <f t="shared" si="332"/>
        <v>136</v>
      </c>
      <c r="AA166" s="243">
        <f t="shared" si="447"/>
        <v>536</v>
      </c>
      <c r="AB166" s="51"/>
      <c r="AC166" s="56" t="s">
        <v>124</v>
      </c>
      <c r="AD166" s="57">
        <f t="shared" si="333"/>
        <v>125</v>
      </c>
      <c r="AE166" s="57">
        <f t="shared" si="883"/>
        <v>0</v>
      </c>
      <c r="AF166" s="57">
        <f t="shared" si="883"/>
        <v>0</v>
      </c>
      <c r="AG166" s="57">
        <f t="shared" si="883"/>
        <v>0</v>
      </c>
      <c r="AH166" s="57">
        <f t="shared" si="883"/>
        <v>6</v>
      </c>
      <c r="AI166" s="57">
        <f t="shared" si="883"/>
        <v>0</v>
      </c>
      <c r="AJ166" s="57">
        <f t="shared" si="883"/>
        <v>0</v>
      </c>
      <c r="AK166" s="57">
        <f t="shared" si="883"/>
        <v>0</v>
      </c>
      <c r="AL166" s="57">
        <f t="shared" si="334"/>
        <v>5</v>
      </c>
      <c r="AM166" s="57">
        <f t="shared" si="335"/>
        <v>0</v>
      </c>
      <c r="AN166" s="58">
        <f t="shared" si="336"/>
        <v>136</v>
      </c>
      <c r="AO166" s="236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</row>
    <row r="167" spans="2:89" ht="13.5" hidden="1" outlineLevel="1">
      <c r="B167" s="15" t="s">
        <v>125</v>
      </c>
      <c r="C167" s="240">
        <v>112</v>
      </c>
      <c r="D167" s="240">
        <v>7</v>
      </c>
      <c r="E167" s="240">
        <v>1</v>
      </c>
      <c r="F167" s="240">
        <v>7</v>
      </c>
      <c r="G167" s="241"/>
      <c r="H167" s="241"/>
      <c r="I167" s="241"/>
      <c r="J167" s="241">
        <v>8</v>
      </c>
      <c r="K167" s="241">
        <v>1</v>
      </c>
      <c r="L167" s="241"/>
      <c r="M167" s="241"/>
      <c r="N167" s="241"/>
      <c r="O167" s="241"/>
      <c r="P167" s="241"/>
      <c r="Q167" s="241"/>
      <c r="R167" s="241">
        <v>1</v>
      </c>
      <c r="S167" s="241"/>
      <c r="T167" s="241"/>
      <c r="U167" s="241"/>
      <c r="V167" s="241"/>
      <c r="W167" s="241"/>
      <c r="X167" s="241"/>
      <c r="Y167" s="241"/>
      <c r="Z167" s="242">
        <f t="shared" si="332"/>
        <v>137</v>
      </c>
      <c r="AA167" s="243">
        <f t="shared" si="447"/>
        <v>534</v>
      </c>
      <c r="AB167" s="51"/>
      <c r="AC167" s="56" t="s">
        <v>125</v>
      </c>
      <c r="AD167" s="57">
        <f t="shared" si="333"/>
        <v>127</v>
      </c>
      <c r="AE167" s="57">
        <f t="shared" si="883"/>
        <v>0</v>
      </c>
      <c r="AF167" s="57">
        <f t="shared" si="883"/>
        <v>0</v>
      </c>
      <c r="AG167" s="57">
        <f t="shared" si="883"/>
        <v>0</v>
      </c>
      <c r="AH167" s="57">
        <f t="shared" si="883"/>
        <v>8</v>
      </c>
      <c r="AI167" s="57">
        <f t="shared" si="883"/>
        <v>1</v>
      </c>
      <c r="AJ167" s="57">
        <f t="shared" si="883"/>
        <v>0</v>
      </c>
      <c r="AK167" s="57">
        <f t="shared" si="883"/>
        <v>0</v>
      </c>
      <c r="AL167" s="57">
        <f t="shared" si="334"/>
        <v>1</v>
      </c>
      <c r="AM167" s="57">
        <f t="shared" si="335"/>
        <v>0</v>
      </c>
      <c r="AN167" s="58">
        <f t="shared" si="336"/>
        <v>137</v>
      </c>
      <c r="AO167" s="236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</row>
    <row r="168" spans="2:89" ht="13.5" hidden="1" outlineLevel="1">
      <c r="B168" s="15" t="s">
        <v>126</v>
      </c>
      <c r="C168" s="240">
        <v>119</v>
      </c>
      <c r="D168" s="240">
        <v>7</v>
      </c>
      <c r="E168" s="240">
        <v>1</v>
      </c>
      <c r="F168" s="240">
        <v>7</v>
      </c>
      <c r="G168" s="241">
        <v>1</v>
      </c>
      <c r="H168" s="241"/>
      <c r="I168" s="241"/>
      <c r="J168" s="241">
        <v>2</v>
      </c>
      <c r="K168" s="241"/>
      <c r="L168" s="241"/>
      <c r="M168" s="241"/>
      <c r="N168" s="241"/>
      <c r="O168" s="241"/>
      <c r="P168" s="241"/>
      <c r="Q168" s="241"/>
      <c r="R168" s="241"/>
      <c r="S168" s="241">
        <v>1</v>
      </c>
      <c r="T168" s="241"/>
      <c r="U168" s="241"/>
      <c r="V168" s="241"/>
      <c r="W168" s="241"/>
      <c r="X168" s="241"/>
      <c r="Y168" s="241"/>
      <c r="Z168" s="242">
        <f t="shared" si="332"/>
        <v>138</v>
      </c>
      <c r="AA168" s="243">
        <f t="shared" si="447"/>
        <v>548</v>
      </c>
      <c r="AB168" s="51"/>
      <c r="AC168" s="56" t="s">
        <v>126</v>
      </c>
      <c r="AD168" s="57">
        <f t="shared" si="333"/>
        <v>134</v>
      </c>
      <c r="AE168" s="57">
        <f t="shared" si="883"/>
        <v>1</v>
      </c>
      <c r="AF168" s="57">
        <f t="shared" si="883"/>
        <v>0</v>
      </c>
      <c r="AG168" s="57">
        <f t="shared" si="883"/>
        <v>0</v>
      </c>
      <c r="AH168" s="57">
        <f t="shared" si="883"/>
        <v>2</v>
      </c>
      <c r="AI168" s="57">
        <f t="shared" si="883"/>
        <v>0</v>
      </c>
      <c r="AJ168" s="57">
        <f t="shared" si="883"/>
        <v>0</v>
      </c>
      <c r="AK168" s="57">
        <f t="shared" si="883"/>
        <v>0</v>
      </c>
      <c r="AL168" s="57">
        <f t="shared" si="334"/>
        <v>1</v>
      </c>
      <c r="AM168" s="57">
        <f t="shared" si="335"/>
        <v>0</v>
      </c>
      <c r="AN168" s="58">
        <f t="shared" si="336"/>
        <v>138</v>
      </c>
      <c r="AO168" s="236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</row>
    <row r="169" spans="2:89" ht="13.5" hidden="1" outlineLevel="1">
      <c r="B169" s="15" t="s">
        <v>127</v>
      </c>
      <c r="C169" s="240">
        <v>86</v>
      </c>
      <c r="D169" s="240"/>
      <c r="E169" s="240">
        <v>6</v>
      </c>
      <c r="F169" s="240">
        <v>11</v>
      </c>
      <c r="G169" s="241">
        <v>1</v>
      </c>
      <c r="H169" s="241"/>
      <c r="I169" s="241"/>
      <c r="J169" s="241"/>
      <c r="K169" s="241">
        <v>1</v>
      </c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41"/>
      <c r="X169" s="241"/>
      <c r="Y169" s="241"/>
      <c r="Z169" s="242">
        <f t="shared" si="332"/>
        <v>105</v>
      </c>
      <c r="AA169" s="243">
        <f t="shared" si="447"/>
        <v>516</v>
      </c>
      <c r="AB169" s="51"/>
      <c r="AC169" s="56" t="s">
        <v>127</v>
      </c>
      <c r="AD169" s="57">
        <f t="shared" si="333"/>
        <v>103</v>
      </c>
      <c r="AE169" s="57">
        <f t="shared" si="883"/>
        <v>1</v>
      </c>
      <c r="AF169" s="57">
        <f t="shared" si="883"/>
        <v>0</v>
      </c>
      <c r="AG169" s="57">
        <f t="shared" si="883"/>
        <v>0</v>
      </c>
      <c r="AH169" s="57">
        <f t="shared" si="883"/>
        <v>0</v>
      </c>
      <c r="AI169" s="57">
        <f t="shared" si="883"/>
        <v>1</v>
      </c>
      <c r="AJ169" s="57">
        <f t="shared" si="883"/>
        <v>0</v>
      </c>
      <c r="AK169" s="57">
        <f t="shared" si="883"/>
        <v>0</v>
      </c>
      <c r="AL169" s="57">
        <f t="shared" si="334"/>
        <v>0</v>
      </c>
      <c r="AM169" s="57">
        <f t="shared" si="335"/>
        <v>0</v>
      </c>
      <c r="AN169" s="58">
        <f t="shared" si="336"/>
        <v>105</v>
      </c>
      <c r="AO169" s="236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</row>
    <row r="170" spans="2:89" ht="13.5" hidden="1" outlineLevel="1">
      <c r="B170" s="15" t="s">
        <v>128</v>
      </c>
      <c r="C170" s="240">
        <v>114</v>
      </c>
      <c r="D170" s="240"/>
      <c r="E170" s="240">
        <v>1</v>
      </c>
      <c r="F170" s="240">
        <v>6</v>
      </c>
      <c r="G170" s="241"/>
      <c r="H170" s="241"/>
      <c r="I170" s="241"/>
      <c r="J170" s="241">
        <v>2</v>
      </c>
      <c r="K170" s="241"/>
      <c r="L170" s="241"/>
      <c r="M170" s="241">
        <v>1</v>
      </c>
      <c r="N170" s="241"/>
      <c r="O170" s="241"/>
      <c r="P170" s="241"/>
      <c r="Q170" s="241"/>
      <c r="R170" s="241"/>
      <c r="S170" s="241"/>
      <c r="T170" s="241"/>
      <c r="U170" s="241"/>
      <c r="V170" s="241"/>
      <c r="W170" s="241"/>
      <c r="X170" s="241"/>
      <c r="Y170" s="241"/>
      <c r="Z170" s="242">
        <f t="shared" si="332"/>
        <v>124</v>
      </c>
      <c r="AA170" s="243">
        <f t="shared" si="447"/>
        <v>504</v>
      </c>
      <c r="AB170" s="51"/>
      <c r="AC170" s="59" t="s">
        <v>128</v>
      </c>
      <c r="AD170" s="60">
        <f t="shared" si="333"/>
        <v>121</v>
      </c>
      <c r="AE170" s="60">
        <f t="shared" si="883"/>
        <v>0</v>
      </c>
      <c r="AF170" s="60">
        <f t="shared" si="883"/>
        <v>0</v>
      </c>
      <c r="AG170" s="60">
        <f t="shared" si="883"/>
        <v>0</v>
      </c>
      <c r="AH170" s="60">
        <f t="shared" si="883"/>
        <v>2</v>
      </c>
      <c r="AI170" s="60">
        <f t="shared" si="883"/>
        <v>0</v>
      </c>
      <c r="AJ170" s="60">
        <f t="shared" si="883"/>
        <v>0</v>
      </c>
      <c r="AK170" s="60">
        <f t="shared" si="883"/>
        <v>1</v>
      </c>
      <c r="AL170" s="60">
        <f t="shared" si="334"/>
        <v>0</v>
      </c>
      <c r="AM170" s="60">
        <f t="shared" si="335"/>
        <v>0</v>
      </c>
      <c r="AN170" s="61">
        <f t="shared" si="336"/>
        <v>124</v>
      </c>
      <c r="AO170" s="236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</row>
    <row r="171" spans="2:89" ht="13.5" hidden="1" outlineLevel="1">
      <c r="B171" s="15" t="s">
        <v>129</v>
      </c>
      <c r="C171" s="240">
        <v>129</v>
      </c>
      <c r="D171" s="240">
        <v>4</v>
      </c>
      <c r="E171" s="240"/>
      <c r="F171" s="240">
        <v>11</v>
      </c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  <c r="R171" s="241"/>
      <c r="S171" s="241"/>
      <c r="T171" s="241"/>
      <c r="U171" s="241"/>
      <c r="V171" s="241"/>
      <c r="W171" s="241"/>
      <c r="X171" s="241"/>
      <c r="Y171" s="241"/>
      <c r="Z171" s="242">
        <f t="shared" si="332"/>
        <v>144</v>
      </c>
      <c r="AA171" s="243">
        <f t="shared" si="447"/>
        <v>511</v>
      </c>
      <c r="AB171" s="51"/>
      <c r="AC171" s="59" t="s">
        <v>129</v>
      </c>
      <c r="AD171" s="60">
        <f t="shared" si="333"/>
        <v>144</v>
      </c>
      <c r="AE171" s="60">
        <f t="shared" si="883"/>
        <v>0</v>
      </c>
      <c r="AF171" s="60">
        <f t="shared" si="883"/>
        <v>0</v>
      </c>
      <c r="AG171" s="60">
        <f t="shared" si="883"/>
        <v>0</v>
      </c>
      <c r="AH171" s="60">
        <f t="shared" si="883"/>
        <v>0</v>
      </c>
      <c r="AI171" s="60">
        <f t="shared" si="883"/>
        <v>0</v>
      </c>
      <c r="AJ171" s="60">
        <f t="shared" si="883"/>
        <v>0</v>
      </c>
      <c r="AK171" s="60">
        <f t="shared" si="883"/>
        <v>0</v>
      </c>
      <c r="AL171" s="60">
        <f t="shared" si="334"/>
        <v>0</v>
      </c>
      <c r="AM171" s="60">
        <f t="shared" si="335"/>
        <v>0</v>
      </c>
      <c r="AN171" s="61">
        <f t="shared" si="336"/>
        <v>144</v>
      </c>
      <c r="AO171" s="236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</row>
    <row r="172" spans="2:89" ht="13.5" hidden="1" outlineLevel="1">
      <c r="B172" s="15" t="s">
        <v>130</v>
      </c>
      <c r="C172" s="240">
        <v>106</v>
      </c>
      <c r="D172" s="240">
        <v>4</v>
      </c>
      <c r="E172" s="240"/>
      <c r="F172" s="240">
        <v>7</v>
      </c>
      <c r="G172" s="241">
        <v>2</v>
      </c>
      <c r="H172" s="241"/>
      <c r="I172" s="241"/>
      <c r="J172" s="241"/>
      <c r="K172" s="241"/>
      <c r="L172" s="241"/>
      <c r="M172" s="241"/>
      <c r="N172" s="241"/>
      <c r="O172" s="241"/>
      <c r="P172" s="241"/>
      <c r="Q172" s="241"/>
      <c r="R172" s="241"/>
      <c r="S172" s="241"/>
      <c r="T172" s="241"/>
      <c r="U172" s="241"/>
      <c r="V172" s="241"/>
      <c r="W172" s="241"/>
      <c r="X172" s="241"/>
      <c r="Y172" s="241"/>
      <c r="Z172" s="242">
        <f t="shared" si="332"/>
        <v>119</v>
      </c>
      <c r="AA172" s="243">
        <f t="shared" si="447"/>
        <v>492</v>
      </c>
      <c r="AB172" s="51"/>
      <c r="AC172" s="59" t="s">
        <v>130</v>
      </c>
      <c r="AD172" s="60">
        <f t="shared" si="333"/>
        <v>117</v>
      </c>
      <c r="AE172" s="60">
        <f t="shared" si="883"/>
        <v>2</v>
      </c>
      <c r="AF172" s="60">
        <f t="shared" si="883"/>
        <v>0</v>
      </c>
      <c r="AG172" s="60">
        <f t="shared" si="883"/>
        <v>0</v>
      </c>
      <c r="AH172" s="60">
        <f t="shared" ref="AH172:AH213" si="1075">J172</f>
        <v>0</v>
      </c>
      <c r="AI172" s="60">
        <f t="shared" ref="AI172:AI213" si="1076">K172</f>
        <v>0</v>
      </c>
      <c r="AJ172" s="60">
        <f t="shared" ref="AJ172:AJ213" si="1077">L172</f>
        <v>0</v>
      </c>
      <c r="AK172" s="60">
        <f t="shared" ref="AK172:AK213" si="1078">M172</f>
        <v>0</v>
      </c>
      <c r="AL172" s="60">
        <f t="shared" si="334"/>
        <v>0</v>
      </c>
      <c r="AM172" s="60">
        <f t="shared" si="335"/>
        <v>0</v>
      </c>
      <c r="AN172" s="61">
        <f t="shared" si="336"/>
        <v>119</v>
      </c>
      <c r="AO172" s="236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</row>
    <row r="173" spans="2:89" ht="13.5" hidden="1" outlineLevel="1">
      <c r="B173" s="15" t="s">
        <v>131</v>
      </c>
      <c r="C173" s="240">
        <v>138</v>
      </c>
      <c r="D173" s="240">
        <v>9</v>
      </c>
      <c r="E173" s="240"/>
      <c r="F173" s="240">
        <v>4</v>
      </c>
      <c r="G173" s="241">
        <v>1</v>
      </c>
      <c r="H173" s="241"/>
      <c r="I173" s="241"/>
      <c r="J173" s="241">
        <v>1</v>
      </c>
      <c r="K173" s="241"/>
      <c r="L173" s="241"/>
      <c r="M173" s="241"/>
      <c r="N173" s="241"/>
      <c r="O173" s="241"/>
      <c r="P173" s="241"/>
      <c r="Q173" s="241"/>
      <c r="R173" s="241"/>
      <c r="S173" s="241"/>
      <c r="T173" s="241"/>
      <c r="U173" s="241"/>
      <c r="V173" s="241"/>
      <c r="W173" s="241"/>
      <c r="X173" s="241"/>
      <c r="Y173" s="241"/>
      <c r="Z173" s="242">
        <f t="shared" si="332"/>
        <v>153</v>
      </c>
      <c r="AA173" s="243">
        <f t="shared" si="447"/>
        <v>540</v>
      </c>
      <c r="AB173" s="51"/>
      <c r="AC173" s="59" t="s">
        <v>131</v>
      </c>
      <c r="AD173" s="60">
        <f t="shared" si="333"/>
        <v>151</v>
      </c>
      <c r="AE173" s="60">
        <f t="shared" ref="AE173:AE213" si="1079">G173</f>
        <v>1</v>
      </c>
      <c r="AF173" s="60">
        <f t="shared" ref="AF173:AF213" si="1080">H173</f>
        <v>0</v>
      </c>
      <c r="AG173" s="60">
        <f t="shared" ref="AG173:AG213" si="1081">I173</f>
        <v>0</v>
      </c>
      <c r="AH173" s="60">
        <f t="shared" si="1075"/>
        <v>1</v>
      </c>
      <c r="AI173" s="60">
        <f t="shared" si="1076"/>
        <v>0</v>
      </c>
      <c r="AJ173" s="60">
        <f t="shared" si="1077"/>
        <v>0</v>
      </c>
      <c r="AK173" s="60">
        <f t="shared" si="1078"/>
        <v>0</v>
      </c>
      <c r="AL173" s="60">
        <f t="shared" si="334"/>
        <v>0</v>
      </c>
      <c r="AM173" s="60">
        <f t="shared" si="335"/>
        <v>0</v>
      </c>
      <c r="AN173" s="61">
        <f t="shared" si="336"/>
        <v>153</v>
      </c>
      <c r="AO173" s="236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</row>
    <row r="174" spans="2:89" ht="13.5" hidden="1" outlineLevel="1">
      <c r="B174" s="15" t="s">
        <v>132</v>
      </c>
      <c r="C174" s="240">
        <v>162</v>
      </c>
      <c r="D174" s="240">
        <v>5</v>
      </c>
      <c r="E174" s="240">
        <v>1</v>
      </c>
      <c r="F174" s="240">
        <v>9</v>
      </c>
      <c r="G174" s="241">
        <v>2</v>
      </c>
      <c r="H174" s="241"/>
      <c r="I174" s="241"/>
      <c r="J174" s="241">
        <v>1</v>
      </c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41"/>
      <c r="X174" s="241"/>
      <c r="Y174" s="241"/>
      <c r="Z174" s="242">
        <f t="shared" si="332"/>
        <v>180</v>
      </c>
      <c r="AA174" s="243">
        <f t="shared" si="447"/>
        <v>596</v>
      </c>
      <c r="AB174" s="51"/>
      <c r="AC174" s="56" t="s">
        <v>132</v>
      </c>
      <c r="AD174" s="57">
        <f t="shared" si="333"/>
        <v>177</v>
      </c>
      <c r="AE174" s="57">
        <f t="shared" si="1079"/>
        <v>2</v>
      </c>
      <c r="AF174" s="57">
        <f t="shared" si="1080"/>
        <v>0</v>
      </c>
      <c r="AG174" s="57">
        <f t="shared" si="1081"/>
        <v>0</v>
      </c>
      <c r="AH174" s="57">
        <f t="shared" si="1075"/>
        <v>1</v>
      </c>
      <c r="AI174" s="57">
        <f t="shared" si="1076"/>
        <v>0</v>
      </c>
      <c r="AJ174" s="57">
        <f t="shared" si="1077"/>
        <v>0</v>
      </c>
      <c r="AK174" s="57">
        <f t="shared" si="1078"/>
        <v>0</v>
      </c>
      <c r="AL174" s="57">
        <f t="shared" si="334"/>
        <v>0</v>
      </c>
      <c r="AM174" s="57">
        <f t="shared" si="335"/>
        <v>0</v>
      </c>
      <c r="AN174" s="58">
        <f t="shared" si="336"/>
        <v>180</v>
      </c>
      <c r="AO174" s="236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</row>
    <row r="175" spans="2:89" ht="13.5" hidden="1" outlineLevel="1">
      <c r="B175" s="15" t="s">
        <v>133</v>
      </c>
      <c r="C175" s="240">
        <v>174</v>
      </c>
      <c r="D175" s="240">
        <v>8</v>
      </c>
      <c r="E175" s="240"/>
      <c r="F175" s="240">
        <v>13</v>
      </c>
      <c r="G175" s="241">
        <v>5</v>
      </c>
      <c r="H175" s="241"/>
      <c r="I175" s="241"/>
      <c r="J175" s="241">
        <v>3</v>
      </c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242">
        <f t="shared" si="332"/>
        <v>203</v>
      </c>
      <c r="AA175" s="243">
        <f t="shared" si="447"/>
        <v>655</v>
      </c>
      <c r="AB175" s="51"/>
      <c r="AC175" s="56" t="s">
        <v>133</v>
      </c>
      <c r="AD175" s="57">
        <f t="shared" si="333"/>
        <v>195</v>
      </c>
      <c r="AE175" s="57">
        <f t="shared" si="1079"/>
        <v>5</v>
      </c>
      <c r="AF175" s="57">
        <f t="shared" si="1080"/>
        <v>0</v>
      </c>
      <c r="AG175" s="57">
        <f t="shared" si="1081"/>
        <v>0</v>
      </c>
      <c r="AH175" s="57">
        <f t="shared" si="1075"/>
        <v>3</v>
      </c>
      <c r="AI175" s="57">
        <f t="shared" si="1076"/>
        <v>0</v>
      </c>
      <c r="AJ175" s="57">
        <f t="shared" si="1077"/>
        <v>0</v>
      </c>
      <c r="AK175" s="57">
        <f t="shared" si="1078"/>
        <v>0</v>
      </c>
      <c r="AL175" s="57">
        <f t="shared" si="334"/>
        <v>0</v>
      </c>
      <c r="AM175" s="57">
        <f t="shared" si="335"/>
        <v>0</v>
      </c>
      <c r="AN175" s="58">
        <f t="shared" si="336"/>
        <v>203</v>
      </c>
      <c r="AO175" s="236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</row>
    <row r="176" spans="2:89" ht="13.5" hidden="1" outlineLevel="1">
      <c r="B176" s="15" t="s">
        <v>134</v>
      </c>
      <c r="C176" s="240">
        <v>193</v>
      </c>
      <c r="D176" s="240">
        <v>7</v>
      </c>
      <c r="E176" s="240"/>
      <c r="F176" s="240">
        <v>13</v>
      </c>
      <c r="G176" s="241">
        <v>3</v>
      </c>
      <c r="H176" s="241"/>
      <c r="I176" s="241"/>
      <c r="J176" s="241">
        <v>2</v>
      </c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2">
        <f t="shared" si="332"/>
        <v>218</v>
      </c>
      <c r="AA176" s="243">
        <f t="shared" si="447"/>
        <v>754</v>
      </c>
      <c r="AB176" s="51"/>
      <c r="AC176" s="56" t="s">
        <v>134</v>
      </c>
      <c r="AD176" s="57">
        <f t="shared" si="333"/>
        <v>213</v>
      </c>
      <c r="AE176" s="57">
        <f t="shared" si="1079"/>
        <v>3</v>
      </c>
      <c r="AF176" s="57">
        <f t="shared" si="1080"/>
        <v>0</v>
      </c>
      <c r="AG176" s="57">
        <f t="shared" si="1081"/>
        <v>0</v>
      </c>
      <c r="AH176" s="57">
        <f t="shared" si="1075"/>
        <v>2</v>
      </c>
      <c r="AI176" s="57">
        <f t="shared" si="1076"/>
        <v>0</v>
      </c>
      <c r="AJ176" s="57">
        <f t="shared" si="1077"/>
        <v>0</v>
      </c>
      <c r="AK176" s="57">
        <f t="shared" si="1078"/>
        <v>0</v>
      </c>
      <c r="AL176" s="57">
        <f t="shared" si="334"/>
        <v>0</v>
      </c>
      <c r="AM176" s="57">
        <f t="shared" si="335"/>
        <v>0</v>
      </c>
      <c r="AN176" s="58">
        <f t="shared" si="336"/>
        <v>218</v>
      </c>
      <c r="AO176" s="236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</row>
    <row r="177" spans="2:89" ht="13.5" hidden="1" outlineLevel="1">
      <c r="B177" s="15" t="s">
        <v>135</v>
      </c>
      <c r="C177" s="240">
        <v>189</v>
      </c>
      <c r="D177" s="240">
        <v>4</v>
      </c>
      <c r="E177" s="240"/>
      <c r="F177" s="240">
        <v>14</v>
      </c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2">
        <f t="shared" si="332"/>
        <v>207</v>
      </c>
      <c r="AA177" s="243">
        <f t="shared" si="447"/>
        <v>808</v>
      </c>
      <c r="AB177" s="51"/>
      <c r="AC177" s="56" t="s">
        <v>135</v>
      </c>
      <c r="AD177" s="57">
        <f t="shared" si="333"/>
        <v>207</v>
      </c>
      <c r="AE177" s="57">
        <f t="shared" si="1079"/>
        <v>0</v>
      </c>
      <c r="AF177" s="57">
        <f t="shared" si="1080"/>
        <v>0</v>
      </c>
      <c r="AG177" s="57">
        <f t="shared" si="1081"/>
        <v>0</v>
      </c>
      <c r="AH177" s="57">
        <f t="shared" si="1075"/>
        <v>0</v>
      </c>
      <c r="AI177" s="57">
        <f t="shared" si="1076"/>
        <v>0</v>
      </c>
      <c r="AJ177" s="57">
        <f t="shared" si="1077"/>
        <v>0</v>
      </c>
      <c r="AK177" s="57">
        <f t="shared" si="1078"/>
        <v>0</v>
      </c>
      <c r="AL177" s="57">
        <f t="shared" si="334"/>
        <v>0</v>
      </c>
      <c r="AM177" s="57">
        <f t="shared" si="335"/>
        <v>0</v>
      </c>
      <c r="AN177" s="58">
        <f t="shared" si="336"/>
        <v>207</v>
      </c>
      <c r="AO177" s="236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</row>
    <row r="178" spans="2:89" ht="13.5" hidden="1" outlineLevel="1">
      <c r="B178" s="15" t="s">
        <v>136</v>
      </c>
      <c r="C178" s="240">
        <v>170</v>
      </c>
      <c r="D178" s="240">
        <v>3</v>
      </c>
      <c r="E178" s="240"/>
      <c r="F178" s="240">
        <v>13</v>
      </c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241"/>
      <c r="S178" s="241"/>
      <c r="T178" s="241"/>
      <c r="U178" s="241"/>
      <c r="V178" s="241"/>
      <c r="W178" s="241"/>
      <c r="X178" s="241"/>
      <c r="Y178" s="241"/>
      <c r="Z178" s="242">
        <f t="shared" si="332"/>
        <v>186</v>
      </c>
      <c r="AA178" s="243">
        <f t="shared" si="447"/>
        <v>814</v>
      </c>
      <c r="AB178" s="51"/>
      <c r="AC178" s="59" t="s">
        <v>136</v>
      </c>
      <c r="AD178" s="60">
        <f t="shared" si="333"/>
        <v>186</v>
      </c>
      <c r="AE178" s="60">
        <f t="shared" si="1079"/>
        <v>0</v>
      </c>
      <c r="AF178" s="60">
        <f t="shared" si="1080"/>
        <v>0</v>
      </c>
      <c r="AG178" s="60">
        <f t="shared" si="1081"/>
        <v>0</v>
      </c>
      <c r="AH178" s="60">
        <f t="shared" si="1075"/>
        <v>0</v>
      </c>
      <c r="AI178" s="60">
        <f t="shared" si="1076"/>
        <v>0</v>
      </c>
      <c r="AJ178" s="60">
        <f t="shared" si="1077"/>
        <v>0</v>
      </c>
      <c r="AK178" s="60">
        <f t="shared" si="1078"/>
        <v>0</v>
      </c>
      <c r="AL178" s="60">
        <f t="shared" si="334"/>
        <v>0</v>
      </c>
      <c r="AM178" s="60">
        <f t="shared" si="335"/>
        <v>0</v>
      </c>
      <c r="AN178" s="61">
        <f t="shared" si="336"/>
        <v>186</v>
      </c>
      <c r="AO178" s="236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</row>
    <row r="179" spans="2:89" ht="13.5" hidden="1" outlineLevel="1">
      <c r="B179" s="15" t="s">
        <v>137</v>
      </c>
      <c r="C179" s="240">
        <v>98</v>
      </c>
      <c r="D179" s="240">
        <v>6</v>
      </c>
      <c r="E179" s="240"/>
      <c r="F179" s="240">
        <v>4</v>
      </c>
      <c r="G179" s="241">
        <v>2</v>
      </c>
      <c r="H179" s="241"/>
      <c r="I179" s="241"/>
      <c r="J179" s="241">
        <v>4</v>
      </c>
      <c r="K179" s="241"/>
      <c r="L179" s="241"/>
      <c r="M179" s="241"/>
      <c r="N179" s="241"/>
      <c r="O179" s="241"/>
      <c r="P179" s="241"/>
      <c r="Q179" s="241"/>
      <c r="R179" s="241">
        <v>2</v>
      </c>
      <c r="S179" s="241"/>
      <c r="T179" s="241"/>
      <c r="U179" s="241"/>
      <c r="V179" s="241"/>
      <c r="W179" s="241"/>
      <c r="X179" s="241"/>
      <c r="Y179" s="241"/>
      <c r="Z179" s="242">
        <f t="shared" si="332"/>
        <v>116</v>
      </c>
      <c r="AA179" s="243">
        <f t="shared" si="447"/>
        <v>727</v>
      </c>
      <c r="AB179" s="51"/>
      <c r="AC179" s="59" t="s">
        <v>137</v>
      </c>
      <c r="AD179" s="60">
        <f t="shared" si="333"/>
        <v>108</v>
      </c>
      <c r="AE179" s="60">
        <f t="shared" si="1079"/>
        <v>2</v>
      </c>
      <c r="AF179" s="60">
        <f t="shared" si="1080"/>
        <v>0</v>
      </c>
      <c r="AG179" s="60">
        <f t="shared" si="1081"/>
        <v>0</v>
      </c>
      <c r="AH179" s="60">
        <f t="shared" si="1075"/>
        <v>4</v>
      </c>
      <c r="AI179" s="60">
        <f t="shared" si="1076"/>
        <v>0</v>
      </c>
      <c r="AJ179" s="60">
        <f t="shared" si="1077"/>
        <v>0</v>
      </c>
      <c r="AK179" s="60">
        <f t="shared" si="1078"/>
        <v>0</v>
      </c>
      <c r="AL179" s="60">
        <f t="shared" si="334"/>
        <v>2</v>
      </c>
      <c r="AM179" s="60">
        <f t="shared" si="335"/>
        <v>0</v>
      </c>
      <c r="AN179" s="61">
        <f t="shared" si="336"/>
        <v>116</v>
      </c>
      <c r="AO179" s="236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</row>
    <row r="180" spans="2:89" ht="13.5" hidden="1" outlineLevel="1">
      <c r="B180" s="15" t="s">
        <v>138</v>
      </c>
      <c r="C180" s="240">
        <v>126</v>
      </c>
      <c r="D180" s="240">
        <v>11</v>
      </c>
      <c r="E180" s="240"/>
      <c r="F180" s="240">
        <v>8</v>
      </c>
      <c r="G180" s="241">
        <v>2</v>
      </c>
      <c r="H180" s="241"/>
      <c r="I180" s="241"/>
      <c r="J180" s="241">
        <v>7</v>
      </c>
      <c r="K180" s="241"/>
      <c r="L180" s="241"/>
      <c r="M180" s="241"/>
      <c r="N180" s="241"/>
      <c r="O180" s="241"/>
      <c r="P180" s="241"/>
      <c r="Q180" s="241"/>
      <c r="R180" s="241">
        <v>1</v>
      </c>
      <c r="S180" s="241"/>
      <c r="T180" s="241"/>
      <c r="U180" s="241"/>
      <c r="V180" s="241"/>
      <c r="W180" s="241"/>
      <c r="X180" s="241"/>
      <c r="Y180" s="241"/>
      <c r="Z180" s="242">
        <f t="shared" si="332"/>
        <v>155</v>
      </c>
      <c r="AA180" s="243">
        <f t="shared" si="447"/>
        <v>664</v>
      </c>
      <c r="AB180" s="51"/>
      <c r="AC180" s="59" t="s">
        <v>138</v>
      </c>
      <c r="AD180" s="60">
        <f t="shared" si="333"/>
        <v>145</v>
      </c>
      <c r="AE180" s="60">
        <f t="shared" si="1079"/>
        <v>2</v>
      </c>
      <c r="AF180" s="60">
        <f t="shared" si="1080"/>
        <v>0</v>
      </c>
      <c r="AG180" s="60">
        <f t="shared" si="1081"/>
        <v>0</v>
      </c>
      <c r="AH180" s="60">
        <f t="shared" si="1075"/>
        <v>7</v>
      </c>
      <c r="AI180" s="60">
        <f t="shared" si="1076"/>
        <v>0</v>
      </c>
      <c r="AJ180" s="60">
        <f t="shared" si="1077"/>
        <v>0</v>
      </c>
      <c r="AK180" s="60">
        <f t="shared" si="1078"/>
        <v>0</v>
      </c>
      <c r="AL180" s="60">
        <f t="shared" si="334"/>
        <v>1</v>
      </c>
      <c r="AM180" s="60">
        <f t="shared" si="335"/>
        <v>0</v>
      </c>
      <c r="AN180" s="61">
        <f t="shared" si="336"/>
        <v>155</v>
      </c>
      <c r="AO180" s="236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</row>
    <row r="181" spans="2:89" ht="13.5" hidden="1" outlineLevel="1">
      <c r="B181" s="15" t="s">
        <v>139</v>
      </c>
      <c r="C181" s="240">
        <v>123</v>
      </c>
      <c r="D181" s="240">
        <v>5</v>
      </c>
      <c r="E181" s="240"/>
      <c r="F181" s="240">
        <v>6</v>
      </c>
      <c r="G181" s="241">
        <v>1</v>
      </c>
      <c r="H181" s="241"/>
      <c r="I181" s="241"/>
      <c r="J181" s="241">
        <v>3</v>
      </c>
      <c r="K181" s="241"/>
      <c r="L181" s="241"/>
      <c r="M181" s="241"/>
      <c r="N181" s="241"/>
      <c r="O181" s="241"/>
      <c r="P181" s="241"/>
      <c r="Q181" s="241"/>
      <c r="R181" s="241">
        <v>3</v>
      </c>
      <c r="S181" s="241"/>
      <c r="T181" s="241"/>
      <c r="U181" s="241"/>
      <c r="V181" s="241"/>
      <c r="W181" s="241"/>
      <c r="X181" s="241"/>
      <c r="Y181" s="241"/>
      <c r="Z181" s="242">
        <f t="shared" si="332"/>
        <v>141</v>
      </c>
      <c r="AA181" s="243">
        <f t="shared" si="447"/>
        <v>598</v>
      </c>
      <c r="AB181" s="51"/>
      <c r="AC181" s="59" t="s">
        <v>139</v>
      </c>
      <c r="AD181" s="60">
        <f t="shared" si="333"/>
        <v>134</v>
      </c>
      <c r="AE181" s="60">
        <f t="shared" si="1079"/>
        <v>1</v>
      </c>
      <c r="AF181" s="60">
        <f t="shared" si="1080"/>
        <v>0</v>
      </c>
      <c r="AG181" s="60">
        <f t="shared" si="1081"/>
        <v>0</v>
      </c>
      <c r="AH181" s="60">
        <f t="shared" si="1075"/>
        <v>3</v>
      </c>
      <c r="AI181" s="60">
        <f t="shared" si="1076"/>
        <v>0</v>
      </c>
      <c r="AJ181" s="60">
        <f t="shared" si="1077"/>
        <v>0</v>
      </c>
      <c r="AK181" s="60">
        <f t="shared" si="1078"/>
        <v>0</v>
      </c>
      <c r="AL181" s="60">
        <f t="shared" si="334"/>
        <v>3</v>
      </c>
      <c r="AM181" s="60">
        <f t="shared" si="335"/>
        <v>0</v>
      </c>
      <c r="AN181" s="61">
        <f t="shared" si="336"/>
        <v>141</v>
      </c>
      <c r="AO181" s="236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</row>
    <row r="182" spans="2:89" ht="13.5" hidden="1" outlineLevel="1">
      <c r="B182" s="15" t="s">
        <v>140</v>
      </c>
      <c r="C182" s="240">
        <v>123</v>
      </c>
      <c r="D182" s="240">
        <v>4</v>
      </c>
      <c r="E182" s="240"/>
      <c r="F182" s="240">
        <v>11</v>
      </c>
      <c r="G182" s="241">
        <v>4</v>
      </c>
      <c r="H182" s="241"/>
      <c r="I182" s="241"/>
      <c r="J182" s="241">
        <v>2</v>
      </c>
      <c r="K182" s="241"/>
      <c r="L182" s="241"/>
      <c r="M182" s="241"/>
      <c r="N182" s="241"/>
      <c r="O182" s="241"/>
      <c r="P182" s="241"/>
      <c r="Q182" s="241"/>
      <c r="R182" s="241"/>
      <c r="S182" s="241"/>
      <c r="T182" s="241"/>
      <c r="U182" s="241"/>
      <c r="V182" s="241"/>
      <c r="W182" s="241"/>
      <c r="X182" s="241"/>
      <c r="Y182" s="241"/>
      <c r="Z182" s="242">
        <f t="shared" si="332"/>
        <v>144</v>
      </c>
      <c r="AA182" s="243">
        <f t="shared" si="447"/>
        <v>556</v>
      </c>
      <c r="AB182" s="51"/>
      <c r="AC182" s="56" t="s">
        <v>140</v>
      </c>
      <c r="AD182" s="57">
        <f t="shared" si="333"/>
        <v>138</v>
      </c>
      <c r="AE182" s="57">
        <f t="shared" si="1079"/>
        <v>4</v>
      </c>
      <c r="AF182" s="57">
        <f t="shared" si="1080"/>
        <v>0</v>
      </c>
      <c r="AG182" s="57">
        <f t="shared" si="1081"/>
        <v>0</v>
      </c>
      <c r="AH182" s="57">
        <f t="shared" si="1075"/>
        <v>2</v>
      </c>
      <c r="AI182" s="57">
        <f t="shared" si="1076"/>
        <v>0</v>
      </c>
      <c r="AJ182" s="57">
        <f t="shared" si="1077"/>
        <v>0</v>
      </c>
      <c r="AK182" s="57">
        <f t="shared" si="1078"/>
        <v>0</v>
      </c>
      <c r="AL182" s="57">
        <f t="shared" si="334"/>
        <v>0</v>
      </c>
      <c r="AM182" s="57">
        <f t="shared" si="335"/>
        <v>0</v>
      </c>
      <c r="AN182" s="58">
        <f t="shared" si="336"/>
        <v>144</v>
      </c>
      <c r="AO182" s="236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</row>
    <row r="183" spans="2:89" ht="13.5" hidden="1" outlineLevel="1">
      <c r="B183" s="15" t="s">
        <v>141</v>
      </c>
      <c r="C183" s="240">
        <v>165</v>
      </c>
      <c r="D183" s="240">
        <v>7</v>
      </c>
      <c r="E183" s="240"/>
      <c r="F183" s="240">
        <v>9</v>
      </c>
      <c r="G183" s="241">
        <v>1</v>
      </c>
      <c r="H183" s="241"/>
      <c r="I183" s="241"/>
      <c r="J183" s="241">
        <v>2</v>
      </c>
      <c r="K183" s="241"/>
      <c r="L183" s="241"/>
      <c r="M183" s="241"/>
      <c r="N183" s="241"/>
      <c r="O183" s="241"/>
      <c r="P183" s="241"/>
      <c r="Q183" s="241"/>
      <c r="R183" s="241"/>
      <c r="S183" s="241"/>
      <c r="T183" s="241"/>
      <c r="U183" s="241"/>
      <c r="V183" s="241"/>
      <c r="W183" s="241"/>
      <c r="X183" s="241"/>
      <c r="Y183" s="241"/>
      <c r="Z183" s="242">
        <f t="shared" ref="Z183:Z213" si="1082">SUM(C183:Y183)</f>
        <v>184</v>
      </c>
      <c r="AA183" s="243">
        <f t="shared" si="447"/>
        <v>624</v>
      </c>
      <c r="AB183" s="51"/>
      <c r="AC183" s="56" t="s">
        <v>141</v>
      </c>
      <c r="AD183" s="57">
        <f t="shared" ref="AD183:AD213" si="1083">SUM(C183:F183)</f>
        <v>181</v>
      </c>
      <c r="AE183" s="57">
        <f t="shared" si="1079"/>
        <v>1</v>
      </c>
      <c r="AF183" s="57">
        <f t="shared" si="1080"/>
        <v>0</v>
      </c>
      <c r="AG183" s="57">
        <f t="shared" si="1081"/>
        <v>0</v>
      </c>
      <c r="AH183" s="57">
        <f t="shared" si="1075"/>
        <v>2</v>
      </c>
      <c r="AI183" s="57">
        <f t="shared" si="1076"/>
        <v>0</v>
      </c>
      <c r="AJ183" s="57">
        <f t="shared" si="1077"/>
        <v>0</v>
      </c>
      <c r="AK183" s="57">
        <f t="shared" si="1078"/>
        <v>0</v>
      </c>
      <c r="AL183" s="57">
        <f t="shared" ref="AL183:AL213" si="1084">SUM(N183:T183)</f>
        <v>0</v>
      </c>
      <c r="AM183" s="57">
        <f t="shared" ref="AM183:AM213" si="1085">SUM(U183:Y183)</f>
        <v>0</v>
      </c>
      <c r="AN183" s="58">
        <f t="shared" ref="AN183:AN213" si="1086">SUM(AD183:AM183)</f>
        <v>184</v>
      </c>
      <c r="AO183" s="236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</row>
    <row r="184" spans="2:89" ht="13.5" hidden="1" outlineLevel="1">
      <c r="B184" s="15" t="s">
        <v>142</v>
      </c>
      <c r="C184" s="240">
        <v>123</v>
      </c>
      <c r="D184" s="240">
        <v>2</v>
      </c>
      <c r="E184" s="240">
        <v>3</v>
      </c>
      <c r="F184" s="240">
        <v>17</v>
      </c>
      <c r="G184" s="241">
        <v>1</v>
      </c>
      <c r="H184" s="241"/>
      <c r="I184" s="241"/>
      <c r="J184" s="241"/>
      <c r="K184" s="241">
        <v>2</v>
      </c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41"/>
      <c r="X184" s="241"/>
      <c r="Y184" s="241"/>
      <c r="Z184" s="242">
        <f t="shared" si="1082"/>
        <v>148</v>
      </c>
      <c r="AA184" s="243">
        <f t="shared" si="447"/>
        <v>617</v>
      </c>
      <c r="AB184" s="51"/>
      <c r="AC184" s="56" t="s">
        <v>142</v>
      </c>
      <c r="AD184" s="57">
        <f t="shared" si="1083"/>
        <v>145</v>
      </c>
      <c r="AE184" s="57">
        <f t="shared" si="1079"/>
        <v>1</v>
      </c>
      <c r="AF184" s="57">
        <f t="shared" si="1080"/>
        <v>0</v>
      </c>
      <c r="AG184" s="57">
        <f t="shared" si="1081"/>
        <v>0</v>
      </c>
      <c r="AH184" s="57">
        <f t="shared" si="1075"/>
        <v>0</v>
      </c>
      <c r="AI184" s="57">
        <f t="shared" si="1076"/>
        <v>2</v>
      </c>
      <c r="AJ184" s="57">
        <f t="shared" si="1077"/>
        <v>0</v>
      </c>
      <c r="AK184" s="57">
        <f t="shared" si="1078"/>
        <v>0</v>
      </c>
      <c r="AL184" s="57">
        <f t="shared" si="1084"/>
        <v>0</v>
      </c>
      <c r="AM184" s="57">
        <f t="shared" si="1085"/>
        <v>0</v>
      </c>
      <c r="AN184" s="58">
        <f t="shared" si="1086"/>
        <v>148</v>
      </c>
      <c r="AO184" s="236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</row>
    <row r="185" spans="2:89" ht="13.5" hidden="1" outlineLevel="1">
      <c r="B185" s="15" t="s">
        <v>143</v>
      </c>
      <c r="C185" s="240">
        <v>135</v>
      </c>
      <c r="D185" s="240">
        <v>2</v>
      </c>
      <c r="E185" s="240">
        <v>1</v>
      </c>
      <c r="F185" s="240">
        <v>9</v>
      </c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241"/>
      <c r="S185" s="241">
        <v>1</v>
      </c>
      <c r="T185" s="241">
        <v>2</v>
      </c>
      <c r="U185" s="241"/>
      <c r="V185" s="241"/>
      <c r="W185" s="241"/>
      <c r="X185" s="241"/>
      <c r="Y185" s="241"/>
      <c r="Z185" s="242">
        <f t="shared" si="1082"/>
        <v>150</v>
      </c>
      <c r="AA185" s="243">
        <f t="shared" si="447"/>
        <v>626</v>
      </c>
      <c r="AB185" s="51"/>
      <c r="AC185" s="56" t="s">
        <v>143</v>
      </c>
      <c r="AD185" s="57">
        <f t="shared" si="1083"/>
        <v>147</v>
      </c>
      <c r="AE185" s="57">
        <f t="shared" si="1079"/>
        <v>0</v>
      </c>
      <c r="AF185" s="57">
        <f t="shared" si="1080"/>
        <v>0</v>
      </c>
      <c r="AG185" s="57">
        <f t="shared" si="1081"/>
        <v>0</v>
      </c>
      <c r="AH185" s="57">
        <f t="shared" si="1075"/>
        <v>0</v>
      </c>
      <c r="AI185" s="57">
        <f t="shared" si="1076"/>
        <v>0</v>
      </c>
      <c r="AJ185" s="57">
        <f t="shared" si="1077"/>
        <v>0</v>
      </c>
      <c r="AK185" s="57">
        <f t="shared" si="1078"/>
        <v>0</v>
      </c>
      <c r="AL185" s="57">
        <f t="shared" si="1084"/>
        <v>3</v>
      </c>
      <c r="AM185" s="57">
        <f t="shared" si="1085"/>
        <v>0</v>
      </c>
      <c r="AN185" s="58">
        <f t="shared" si="1086"/>
        <v>150</v>
      </c>
      <c r="AO185" s="236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</row>
    <row r="186" spans="2:89" ht="13.5" hidden="1" outlineLevel="1">
      <c r="B186" s="15" t="s">
        <v>144</v>
      </c>
      <c r="C186" s="240">
        <v>107</v>
      </c>
      <c r="D186" s="240">
        <v>1</v>
      </c>
      <c r="E186" s="240"/>
      <c r="F186" s="240">
        <v>13</v>
      </c>
      <c r="G186" s="241">
        <v>4</v>
      </c>
      <c r="H186" s="241"/>
      <c r="I186" s="241"/>
      <c r="J186" s="241">
        <v>1</v>
      </c>
      <c r="K186" s="241"/>
      <c r="L186" s="241"/>
      <c r="M186" s="241"/>
      <c r="N186" s="241"/>
      <c r="O186" s="241"/>
      <c r="P186" s="241"/>
      <c r="Q186" s="241"/>
      <c r="R186" s="241"/>
      <c r="S186" s="241"/>
      <c r="T186" s="241"/>
      <c r="U186" s="241"/>
      <c r="V186" s="241"/>
      <c r="W186" s="241"/>
      <c r="X186" s="241"/>
      <c r="Y186" s="241"/>
      <c r="Z186" s="242">
        <f t="shared" si="1082"/>
        <v>126</v>
      </c>
      <c r="AA186" s="243">
        <f t="shared" ref="AA186:AA213" si="1087">SUM(Z183:Z186)</f>
        <v>608</v>
      </c>
      <c r="AB186" s="51"/>
      <c r="AC186" s="59" t="s">
        <v>144</v>
      </c>
      <c r="AD186" s="60">
        <f t="shared" si="1083"/>
        <v>121</v>
      </c>
      <c r="AE186" s="60">
        <f t="shared" si="1079"/>
        <v>4</v>
      </c>
      <c r="AF186" s="60">
        <f t="shared" si="1080"/>
        <v>0</v>
      </c>
      <c r="AG186" s="60">
        <f t="shared" si="1081"/>
        <v>0</v>
      </c>
      <c r="AH186" s="60">
        <f t="shared" si="1075"/>
        <v>1</v>
      </c>
      <c r="AI186" s="60">
        <f t="shared" si="1076"/>
        <v>0</v>
      </c>
      <c r="AJ186" s="60">
        <f t="shared" si="1077"/>
        <v>0</v>
      </c>
      <c r="AK186" s="60">
        <f t="shared" si="1078"/>
        <v>0</v>
      </c>
      <c r="AL186" s="60">
        <f t="shared" si="1084"/>
        <v>0</v>
      </c>
      <c r="AM186" s="60">
        <f t="shared" si="1085"/>
        <v>0</v>
      </c>
      <c r="AN186" s="61">
        <f t="shared" si="1086"/>
        <v>126</v>
      </c>
      <c r="AO186" s="236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</row>
    <row r="187" spans="2:89" ht="13.5" hidden="1" outlineLevel="1">
      <c r="B187" s="15" t="s">
        <v>145</v>
      </c>
      <c r="C187" s="240">
        <v>108</v>
      </c>
      <c r="D187" s="240"/>
      <c r="E187" s="240">
        <v>2</v>
      </c>
      <c r="F187" s="240">
        <v>13</v>
      </c>
      <c r="G187" s="241">
        <v>4</v>
      </c>
      <c r="H187" s="241"/>
      <c r="I187" s="241"/>
      <c r="J187" s="241">
        <v>1</v>
      </c>
      <c r="K187" s="241"/>
      <c r="L187" s="241"/>
      <c r="M187" s="241"/>
      <c r="N187" s="241"/>
      <c r="O187" s="241"/>
      <c r="P187" s="241"/>
      <c r="Q187" s="241"/>
      <c r="R187" s="241"/>
      <c r="S187" s="241"/>
      <c r="T187" s="241"/>
      <c r="U187" s="241"/>
      <c r="V187" s="241"/>
      <c r="W187" s="241"/>
      <c r="X187" s="241"/>
      <c r="Y187" s="241"/>
      <c r="Z187" s="242">
        <f t="shared" si="1082"/>
        <v>128</v>
      </c>
      <c r="AA187" s="243">
        <f t="shared" si="1087"/>
        <v>552</v>
      </c>
      <c r="AB187" s="51"/>
      <c r="AC187" s="59" t="s">
        <v>145</v>
      </c>
      <c r="AD187" s="60">
        <f t="shared" si="1083"/>
        <v>123</v>
      </c>
      <c r="AE187" s="60">
        <f t="shared" si="1079"/>
        <v>4</v>
      </c>
      <c r="AF187" s="60">
        <f t="shared" si="1080"/>
        <v>0</v>
      </c>
      <c r="AG187" s="60">
        <f t="shared" si="1081"/>
        <v>0</v>
      </c>
      <c r="AH187" s="60">
        <f t="shared" si="1075"/>
        <v>1</v>
      </c>
      <c r="AI187" s="60">
        <f t="shared" si="1076"/>
        <v>0</v>
      </c>
      <c r="AJ187" s="60">
        <f t="shared" si="1077"/>
        <v>0</v>
      </c>
      <c r="AK187" s="60">
        <f t="shared" si="1078"/>
        <v>0</v>
      </c>
      <c r="AL187" s="60">
        <f t="shared" si="1084"/>
        <v>0</v>
      </c>
      <c r="AM187" s="60">
        <f t="shared" si="1085"/>
        <v>0</v>
      </c>
      <c r="AN187" s="61">
        <f t="shared" si="1086"/>
        <v>128</v>
      </c>
      <c r="AO187" s="236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</row>
    <row r="188" spans="2:89" ht="13.5" hidden="1" outlineLevel="1">
      <c r="B188" s="15" t="s">
        <v>146</v>
      </c>
      <c r="C188" s="240">
        <v>156</v>
      </c>
      <c r="D188" s="240">
        <v>7</v>
      </c>
      <c r="E188" s="240"/>
      <c r="F188" s="240">
        <v>12</v>
      </c>
      <c r="G188" s="241"/>
      <c r="H188" s="241"/>
      <c r="I188" s="241"/>
      <c r="J188" s="241">
        <v>3</v>
      </c>
      <c r="K188" s="241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1"/>
      <c r="W188" s="241"/>
      <c r="X188" s="241"/>
      <c r="Y188" s="241"/>
      <c r="Z188" s="242">
        <f t="shared" si="1082"/>
        <v>178</v>
      </c>
      <c r="AA188" s="243">
        <f t="shared" si="1087"/>
        <v>582</v>
      </c>
      <c r="AB188" s="51"/>
      <c r="AC188" s="59" t="s">
        <v>146</v>
      </c>
      <c r="AD188" s="60">
        <f t="shared" si="1083"/>
        <v>175</v>
      </c>
      <c r="AE188" s="60">
        <f t="shared" si="1079"/>
        <v>0</v>
      </c>
      <c r="AF188" s="60">
        <f t="shared" si="1080"/>
        <v>0</v>
      </c>
      <c r="AG188" s="60">
        <f t="shared" si="1081"/>
        <v>0</v>
      </c>
      <c r="AH188" s="60">
        <f t="shared" si="1075"/>
        <v>3</v>
      </c>
      <c r="AI188" s="60">
        <f t="shared" si="1076"/>
        <v>0</v>
      </c>
      <c r="AJ188" s="60">
        <f t="shared" si="1077"/>
        <v>0</v>
      </c>
      <c r="AK188" s="60">
        <f t="shared" si="1078"/>
        <v>0</v>
      </c>
      <c r="AL188" s="60">
        <f t="shared" si="1084"/>
        <v>0</v>
      </c>
      <c r="AM188" s="60">
        <f t="shared" si="1085"/>
        <v>0</v>
      </c>
      <c r="AN188" s="61">
        <f t="shared" si="1086"/>
        <v>178</v>
      </c>
      <c r="AO188" s="236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</row>
    <row r="189" spans="2:89" ht="13.5" hidden="1" outlineLevel="1">
      <c r="B189" s="15" t="s">
        <v>147</v>
      </c>
      <c r="C189" s="240">
        <v>171</v>
      </c>
      <c r="D189" s="240">
        <v>1</v>
      </c>
      <c r="E189" s="240">
        <v>1</v>
      </c>
      <c r="F189" s="240">
        <v>6</v>
      </c>
      <c r="G189" s="241">
        <v>1</v>
      </c>
      <c r="H189" s="241"/>
      <c r="I189" s="241"/>
      <c r="J189" s="241">
        <v>1</v>
      </c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41"/>
      <c r="X189" s="241"/>
      <c r="Y189" s="241"/>
      <c r="Z189" s="242">
        <f t="shared" si="1082"/>
        <v>181</v>
      </c>
      <c r="AA189" s="243">
        <f t="shared" si="1087"/>
        <v>613</v>
      </c>
      <c r="AB189" s="51"/>
      <c r="AC189" s="59" t="s">
        <v>147</v>
      </c>
      <c r="AD189" s="60">
        <f t="shared" si="1083"/>
        <v>179</v>
      </c>
      <c r="AE189" s="60">
        <f t="shared" si="1079"/>
        <v>1</v>
      </c>
      <c r="AF189" s="60">
        <f t="shared" si="1080"/>
        <v>0</v>
      </c>
      <c r="AG189" s="60">
        <f t="shared" si="1081"/>
        <v>0</v>
      </c>
      <c r="AH189" s="60">
        <f t="shared" si="1075"/>
        <v>1</v>
      </c>
      <c r="AI189" s="60">
        <f t="shared" si="1076"/>
        <v>0</v>
      </c>
      <c r="AJ189" s="60">
        <f t="shared" si="1077"/>
        <v>0</v>
      </c>
      <c r="AK189" s="60">
        <f t="shared" si="1078"/>
        <v>0</v>
      </c>
      <c r="AL189" s="60">
        <f t="shared" si="1084"/>
        <v>0</v>
      </c>
      <c r="AM189" s="60">
        <f t="shared" si="1085"/>
        <v>0</v>
      </c>
      <c r="AN189" s="61">
        <f t="shared" si="1086"/>
        <v>181</v>
      </c>
      <c r="AO189" s="236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</row>
    <row r="190" spans="2:89" ht="13.5" hidden="1" outlineLevel="1">
      <c r="B190" s="15" t="s">
        <v>148</v>
      </c>
      <c r="C190" s="240">
        <v>153</v>
      </c>
      <c r="D190" s="240"/>
      <c r="E190" s="240"/>
      <c r="F190" s="240">
        <v>16</v>
      </c>
      <c r="G190" s="241"/>
      <c r="H190" s="241"/>
      <c r="I190" s="241"/>
      <c r="J190" s="241">
        <v>1</v>
      </c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2">
        <f t="shared" si="1082"/>
        <v>170</v>
      </c>
      <c r="AA190" s="243">
        <f t="shared" si="1087"/>
        <v>657</v>
      </c>
      <c r="AB190" s="51"/>
      <c r="AC190" s="56" t="s">
        <v>148</v>
      </c>
      <c r="AD190" s="57">
        <f t="shared" si="1083"/>
        <v>169</v>
      </c>
      <c r="AE190" s="57">
        <f t="shared" si="1079"/>
        <v>0</v>
      </c>
      <c r="AF190" s="57">
        <f t="shared" si="1080"/>
        <v>0</v>
      </c>
      <c r="AG190" s="57">
        <f t="shared" si="1081"/>
        <v>0</v>
      </c>
      <c r="AH190" s="57">
        <f t="shared" si="1075"/>
        <v>1</v>
      </c>
      <c r="AI190" s="57">
        <f t="shared" si="1076"/>
        <v>0</v>
      </c>
      <c r="AJ190" s="57">
        <f t="shared" si="1077"/>
        <v>0</v>
      </c>
      <c r="AK190" s="57">
        <f t="shared" si="1078"/>
        <v>0</v>
      </c>
      <c r="AL190" s="57">
        <f t="shared" si="1084"/>
        <v>0</v>
      </c>
      <c r="AM190" s="57">
        <f t="shared" si="1085"/>
        <v>0</v>
      </c>
      <c r="AN190" s="58">
        <f t="shared" si="1086"/>
        <v>170</v>
      </c>
      <c r="AO190" s="236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</row>
    <row r="191" spans="2:89" ht="13.5" hidden="1" outlineLevel="1">
      <c r="B191" s="15" t="s">
        <v>149</v>
      </c>
      <c r="C191" s="240">
        <v>186</v>
      </c>
      <c r="D191" s="240">
        <v>5</v>
      </c>
      <c r="E191" s="240"/>
      <c r="F191" s="240">
        <v>8</v>
      </c>
      <c r="G191" s="241">
        <v>3</v>
      </c>
      <c r="H191" s="241"/>
      <c r="I191" s="241"/>
      <c r="J191" s="241"/>
      <c r="K191" s="241"/>
      <c r="L191" s="241"/>
      <c r="M191" s="241"/>
      <c r="N191" s="241"/>
      <c r="O191" s="241"/>
      <c r="P191" s="241"/>
      <c r="Q191" s="241"/>
      <c r="R191" s="241">
        <v>1</v>
      </c>
      <c r="S191" s="241"/>
      <c r="T191" s="241"/>
      <c r="U191" s="241"/>
      <c r="V191" s="241"/>
      <c r="W191" s="241"/>
      <c r="X191" s="241"/>
      <c r="Y191" s="241"/>
      <c r="Z191" s="242">
        <f t="shared" si="1082"/>
        <v>203</v>
      </c>
      <c r="AA191" s="243">
        <f t="shared" si="1087"/>
        <v>732</v>
      </c>
      <c r="AB191" s="51"/>
      <c r="AC191" s="56" t="s">
        <v>149</v>
      </c>
      <c r="AD191" s="57">
        <f t="shared" si="1083"/>
        <v>199</v>
      </c>
      <c r="AE191" s="57">
        <f t="shared" si="1079"/>
        <v>3</v>
      </c>
      <c r="AF191" s="57">
        <f t="shared" si="1080"/>
        <v>0</v>
      </c>
      <c r="AG191" s="57">
        <f t="shared" si="1081"/>
        <v>0</v>
      </c>
      <c r="AH191" s="57">
        <f t="shared" si="1075"/>
        <v>0</v>
      </c>
      <c r="AI191" s="57">
        <f t="shared" si="1076"/>
        <v>0</v>
      </c>
      <c r="AJ191" s="57">
        <f t="shared" si="1077"/>
        <v>0</v>
      </c>
      <c r="AK191" s="57">
        <f t="shared" si="1078"/>
        <v>0</v>
      </c>
      <c r="AL191" s="57">
        <f t="shared" si="1084"/>
        <v>1</v>
      </c>
      <c r="AM191" s="57">
        <f t="shared" si="1085"/>
        <v>0</v>
      </c>
      <c r="AN191" s="58">
        <f t="shared" si="1086"/>
        <v>203</v>
      </c>
      <c r="AO191" s="236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</row>
    <row r="192" spans="2:89" ht="13.5" hidden="1" outlineLevel="1">
      <c r="B192" s="15" t="s">
        <v>150</v>
      </c>
      <c r="C192" s="240">
        <v>139</v>
      </c>
      <c r="D192" s="240">
        <v>3</v>
      </c>
      <c r="E192" s="240"/>
      <c r="F192" s="240">
        <v>13</v>
      </c>
      <c r="G192" s="241">
        <v>1</v>
      </c>
      <c r="H192" s="241"/>
      <c r="I192" s="241"/>
      <c r="J192" s="241">
        <v>1</v>
      </c>
      <c r="K192" s="241"/>
      <c r="L192" s="241"/>
      <c r="M192" s="241"/>
      <c r="N192" s="241"/>
      <c r="O192" s="241"/>
      <c r="P192" s="241"/>
      <c r="Q192" s="241"/>
      <c r="R192" s="241">
        <v>1</v>
      </c>
      <c r="S192" s="241"/>
      <c r="T192" s="241"/>
      <c r="U192" s="241"/>
      <c r="V192" s="241"/>
      <c r="W192" s="241"/>
      <c r="X192" s="241"/>
      <c r="Y192" s="241"/>
      <c r="Z192" s="242">
        <f t="shared" si="1082"/>
        <v>158</v>
      </c>
      <c r="AA192" s="243">
        <f t="shared" si="1087"/>
        <v>712</v>
      </c>
      <c r="AB192" s="51"/>
      <c r="AC192" s="56" t="s">
        <v>150</v>
      </c>
      <c r="AD192" s="57">
        <f t="shared" si="1083"/>
        <v>155</v>
      </c>
      <c r="AE192" s="57">
        <f t="shared" si="1079"/>
        <v>1</v>
      </c>
      <c r="AF192" s="57">
        <f t="shared" si="1080"/>
        <v>0</v>
      </c>
      <c r="AG192" s="57">
        <f t="shared" si="1081"/>
        <v>0</v>
      </c>
      <c r="AH192" s="57">
        <f t="shared" si="1075"/>
        <v>1</v>
      </c>
      <c r="AI192" s="57">
        <f t="shared" si="1076"/>
        <v>0</v>
      </c>
      <c r="AJ192" s="57">
        <f t="shared" si="1077"/>
        <v>0</v>
      </c>
      <c r="AK192" s="57">
        <f t="shared" si="1078"/>
        <v>0</v>
      </c>
      <c r="AL192" s="57">
        <f t="shared" si="1084"/>
        <v>1</v>
      </c>
      <c r="AM192" s="57">
        <f t="shared" si="1085"/>
        <v>0</v>
      </c>
      <c r="AN192" s="58">
        <f t="shared" si="1086"/>
        <v>158</v>
      </c>
      <c r="AO192" s="236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</row>
    <row r="193" spans="2:89" ht="13.5" hidden="1" outlineLevel="1">
      <c r="B193" s="15" t="s">
        <v>151</v>
      </c>
      <c r="C193" s="240">
        <v>157</v>
      </c>
      <c r="D193" s="240">
        <v>5</v>
      </c>
      <c r="E193" s="240"/>
      <c r="F193" s="240">
        <v>12</v>
      </c>
      <c r="G193" s="241">
        <v>5</v>
      </c>
      <c r="H193" s="241"/>
      <c r="I193" s="241"/>
      <c r="J193" s="241">
        <v>2</v>
      </c>
      <c r="K193" s="241">
        <v>1</v>
      </c>
      <c r="L193" s="241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2">
        <f t="shared" si="1082"/>
        <v>182</v>
      </c>
      <c r="AA193" s="243">
        <f t="shared" si="1087"/>
        <v>713</v>
      </c>
      <c r="AB193" s="51"/>
      <c r="AC193" s="56" t="s">
        <v>151</v>
      </c>
      <c r="AD193" s="57">
        <f t="shared" si="1083"/>
        <v>174</v>
      </c>
      <c r="AE193" s="57">
        <f t="shared" si="1079"/>
        <v>5</v>
      </c>
      <c r="AF193" s="57">
        <f t="shared" si="1080"/>
        <v>0</v>
      </c>
      <c r="AG193" s="57">
        <f t="shared" si="1081"/>
        <v>0</v>
      </c>
      <c r="AH193" s="57">
        <f t="shared" si="1075"/>
        <v>2</v>
      </c>
      <c r="AI193" s="57">
        <f t="shared" si="1076"/>
        <v>1</v>
      </c>
      <c r="AJ193" s="57">
        <f t="shared" si="1077"/>
        <v>0</v>
      </c>
      <c r="AK193" s="57">
        <f t="shared" si="1078"/>
        <v>0</v>
      </c>
      <c r="AL193" s="57">
        <f t="shared" si="1084"/>
        <v>0</v>
      </c>
      <c r="AM193" s="57">
        <f t="shared" si="1085"/>
        <v>0</v>
      </c>
      <c r="AN193" s="58">
        <f t="shared" si="1086"/>
        <v>182</v>
      </c>
      <c r="AO193" s="236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</row>
    <row r="194" spans="2:89" ht="13.5" hidden="1" outlineLevel="1">
      <c r="B194" s="15" t="s">
        <v>152</v>
      </c>
      <c r="C194" s="240">
        <v>127</v>
      </c>
      <c r="D194" s="240"/>
      <c r="E194" s="240"/>
      <c r="F194" s="240">
        <v>19</v>
      </c>
      <c r="G194" s="241">
        <v>1</v>
      </c>
      <c r="H194" s="241"/>
      <c r="I194" s="241"/>
      <c r="J194" s="241">
        <v>1</v>
      </c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  <c r="Y194" s="241"/>
      <c r="Z194" s="242">
        <f t="shared" si="1082"/>
        <v>148</v>
      </c>
      <c r="AA194" s="243">
        <f t="shared" si="1087"/>
        <v>691</v>
      </c>
      <c r="AB194" s="51"/>
      <c r="AC194" s="59" t="s">
        <v>152</v>
      </c>
      <c r="AD194" s="60">
        <f t="shared" si="1083"/>
        <v>146</v>
      </c>
      <c r="AE194" s="60">
        <f t="shared" si="1079"/>
        <v>1</v>
      </c>
      <c r="AF194" s="60">
        <f t="shared" si="1080"/>
        <v>0</v>
      </c>
      <c r="AG194" s="60">
        <f t="shared" si="1081"/>
        <v>0</v>
      </c>
      <c r="AH194" s="60">
        <f t="shared" si="1075"/>
        <v>1</v>
      </c>
      <c r="AI194" s="60">
        <f t="shared" si="1076"/>
        <v>0</v>
      </c>
      <c r="AJ194" s="60">
        <f t="shared" si="1077"/>
        <v>0</v>
      </c>
      <c r="AK194" s="60">
        <f t="shared" si="1078"/>
        <v>0</v>
      </c>
      <c r="AL194" s="60">
        <f t="shared" si="1084"/>
        <v>0</v>
      </c>
      <c r="AM194" s="60">
        <f t="shared" si="1085"/>
        <v>0</v>
      </c>
      <c r="AN194" s="61">
        <f t="shared" si="1086"/>
        <v>148</v>
      </c>
      <c r="AO194" s="236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</row>
    <row r="195" spans="2:89" ht="13.5" hidden="1" outlineLevel="1">
      <c r="B195" s="15" t="s">
        <v>153</v>
      </c>
      <c r="C195" s="240">
        <v>129</v>
      </c>
      <c r="D195" s="240">
        <v>5</v>
      </c>
      <c r="E195" s="240">
        <v>1</v>
      </c>
      <c r="F195" s="240">
        <v>10</v>
      </c>
      <c r="G195" s="241"/>
      <c r="H195" s="241"/>
      <c r="I195" s="241"/>
      <c r="J195" s="241">
        <v>4</v>
      </c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2">
        <f t="shared" si="1082"/>
        <v>149</v>
      </c>
      <c r="AA195" s="243">
        <f t="shared" si="1087"/>
        <v>637</v>
      </c>
      <c r="AB195" s="51"/>
      <c r="AC195" s="59" t="s">
        <v>153</v>
      </c>
      <c r="AD195" s="60">
        <f t="shared" si="1083"/>
        <v>145</v>
      </c>
      <c r="AE195" s="60">
        <f t="shared" si="1079"/>
        <v>0</v>
      </c>
      <c r="AF195" s="60">
        <f t="shared" si="1080"/>
        <v>0</v>
      </c>
      <c r="AG195" s="60">
        <f t="shared" si="1081"/>
        <v>0</v>
      </c>
      <c r="AH195" s="60">
        <f t="shared" si="1075"/>
        <v>4</v>
      </c>
      <c r="AI195" s="60">
        <f t="shared" si="1076"/>
        <v>0</v>
      </c>
      <c r="AJ195" s="60">
        <f t="shared" si="1077"/>
        <v>0</v>
      </c>
      <c r="AK195" s="60">
        <f t="shared" si="1078"/>
        <v>0</v>
      </c>
      <c r="AL195" s="60">
        <f t="shared" si="1084"/>
        <v>0</v>
      </c>
      <c r="AM195" s="60">
        <f t="shared" si="1085"/>
        <v>0</v>
      </c>
      <c r="AN195" s="61">
        <f t="shared" si="1086"/>
        <v>149</v>
      </c>
      <c r="AO195" s="236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</row>
    <row r="196" spans="2:89" ht="13.5" hidden="1" outlineLevel="1">
      <c r="B196" s="15" t="s">
        <v>154</v>
      </c>
      <c r="C196" s="240">
        <v>138</v>
      </c>
      <c r="D196" s="240">
        <v>1</v>
      </c>
      <c r="E196" s="240"/>
      <c r="F196" s="240">
        <v>12</v>
      </c>
      <c r="G196" s="241">
        <v>1</v>
      </c>
      <c r="H196" s="241"/>
      <c r="I196" s="241"/>
      <c r="J196" s="241">
        <v>1</v>
      </c>
      <c r="K196" s="241"/>
      <c r="L196" s="241"/>
      <c r="M196" s="241"/>
      <c r="N196" s="241"/>
      <c r="O196" s="241"/>
      <c r="P196" s="241"/>
      <c r="Q196" s="241"/>
      <c r="R196" s="241"/>
      <c r="S196" s="241">
        <v>1</v>
      </c>
      <c r="T196" s="241"/>
      <c r="U196" s="241"/>
      <c r="V196" s="241"/>
      <c r="W196" s="241"/>
      <c r="X196" s="241"/>
      <c r="Y196" s="241"/>
      <c r="Z196" s="242">
        <f t="shared" si="1082"/>
        <v>154</v>
      </c>
      <c r="AA196" s="243">
        <f t="shared" si="1087"/>
        <v>633</v>
      </c>
      <c r="AB196" s="51"/>
      <c r="AC196" s="59" t="s">
        <v>154</v>
      </c>
      <c r="AD196" s="60">
        <f t="shared" si="1083"/>
        <v>151</v>
      </c>
      <c r="AE196" s="60">
        <f t="shared" si="1079"/>
        <v>1</v>
      </c>
      <c r="AF196" s="60">
        <f t="shared" si="1080"/>
        <v>0</v>
      </c>
      <c r="AG196" s="60">
        <f t="shared" si="1081"/>
        <v>0</v>
      </c>
      <c r="AH196" s="60">
        <f t="shared" si="1075"/>
        <v>1</v>
      </c>
      <c r="AI196" s="60">
        <f t="shared" si="1076"/>
        <v>0</v>
      </c>
      <c r="AJ196" s="60">
        <f t="shared" si="1077"/>
        <v>0</v>
      </c>
      <c r="AK196" s="60">
        <f t="shared" si="1078"/>
        <v>0</v>
      </c>
      <c r="AL196" s="60">
        <f t="shared" si="1084"/>
        <v>1</v>
      </c>
      <c r="AM196" s="60">
        <f t="shared" si="1085"/>
        <v>0</v>
      </c>
      <c r="AN196" s="61">
        <f t="shared" si="1086"/>
        <v>154</v>
      </c>
      <c r="AO196" s="236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</row>
    <row r="197" spans="2:89" ht="13.5" hidden="1" outlineLevel="1">
      <c r="B197" s="15" t="s">
        <v>155</v>
      </c>
      <c r="C197" s="240">
        <v>126</v>
      </c>
      <c r="D197" s="240">
        <v>3</v>
      </c>
      <c r="E197" s="240">
        <v>1</v>
      </c>
      <c r="F197" s="240">
        <v>12</v>
      </c>
      <c r="G197" s="241"/>
      <c r="H197" s="241"/>
      <c r="I197" s="241"/>
      <c r="J197" s="241">
        <v>1</v>
      </c>
      <c r="K197" s="241"/>
      <c r="L197" s="241"/>
      <c r="M197" s="241"/>
      <c r="N197" s="241"/>
      <c r="O197" s="241"/>
      <c r="P197" s="241"/>
      <c r="Q197" s="241"/>
      <c r="R197" s="241"/>
      <c r="S197" s="241"/>
      <c r="T197" s="241"/>
      <c r="U197" s="241"/>
      <c r="V197" s="241"/>
      <c r="W197" s="241"/>
      <c r="X197" s="241"/>
      <c r="Y197" s="241"/>
      <c r="Z197" s="242">
        <f t="shared" si="1082"/>
        <v>143</v>
      </c>
      <c r="AA197" s="243">
        <f t="shared" si="1087"/>
        <v>594</v>
      </c>
      <c r="AB197" s="51"/>
      <c r="AC197" s="59" t="s">
        <v>155</v>
      </c>
      <c r="AD197" s="60">
        <f t="shared" si="1083"/>
        <v>142</v>
      </c>
      <c r="AE197" s="60">
        <f t="shared" si="1079"/>
        <v>0</v>
      </c>
      <c r="AF197" s="60">
        <f t="shared" si="1080"/>
        <v>0</v>
      </c>
      <c r="AG197" s="60">
        <f t="shared" si="1081"/>
        <v>0</v>
      </c>
      <c r="AH197" s="60">
        <f t="shared" si="1075"/>
        <v>1</v>
      </c>
      <c r="AI197" s="60">
        <f t="shared" si="1076"/>
        <v>0</v>
      </c>
      <c r="AJ197" s="60">
        <f t="shared" si="1077"/>
        <v>0</v>
      </c>
      <c r="AK197" s="60">
        <f t="shared" si="1078"/>
        <v>0</v>
      </c>
      <c r="AL197" s="60">
        <f t="shared" si="1084"/>
        <v>0</v>
      </c>
      <c r="AM197" s="60">
        <f t="shared" si="1085"/>
        <v>0</v>
      </c>
      <c r="AN197" s="61">
        <f t="shared" si="1086"/>
        <v>143</v>
      </c>
      <c r="AO197" s="236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</row>
    <row r="198" spans="2:89" ht="13.5" hidden="1" outlineLevel="1">
      <c r="B198" s="15" t="s">
        <v>156</v>
      </c>
      <c r="C198" s="240">
        <v>138</v>
      </c>
      <c r="D198" s="240">
        <v>2</v>
      </c>
      <c r="E198" s="240">
        <v>1</v>
      </c>
      <c r="F198" s="240">
        <v>12</v>
      </c>
      <c r="G198" s="241"/>
      <c r="H198" s="241"/>
      <c r="I198" s="241"/>
      <c r="J198" s="241">
        <v>1</v>
      </c>
      <c r="K198" s="241">
        <v>1</v>
      </c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2">
        <f t="shared" si="1082"/>
        <v>155</v>
      </c>
      <c r="AA198" s="243">
        <f t="shared" si="1087"/>
        <v>601</v>
      </c>
      <c r="AB198" s="51"/>
      <c r="AC198" s="56" t="s">
        <v>156</v>
      </c>
      <c r="AD198" s="57">
        <f t="shared" si="1083"/>
        <v>153</v>
      </c>
      <c r="AE198" s="57">
        <f t="shared" si="1079"/>
        <v>0</v>
      </c>
      <c r="AF198" s="57">
        <f t="shared" si="1080"/>
        <v>0</v>
      </c>
      <c r="AG198" s="57">
        <f t="shared" si="1081"/>
        <v>0</v>
      </c>
      <c r="AH198" s="57">
        <f t="shared" si="1075"/>
        <v>1</v>
      </c>
      <c r="AI198" s="57">
        <f t="shared" si="1076"/>
        <v>1</v>
      </c>
      <c r="AJ198" s="57">
        <f t="shared" si="1077"/>
        <v>0</v>
      </c>
      <c r="AK198" s="57">
        <f t="shared" si="1078"/>
        <v>0</v>
      </c>
      <c r="AL198" s="57">
        <f t="shared" si="1084"/>
        <v>0</v>
      </c>
      <c r="AM198" s="57">
        <f t="shared" si="1085"/>
        <v>0</v>
      </c>
      <c r="AN198" s="58">
        <f t="shared" si="1086"/>
        <v>155</v>
      </c>
      <c r="AO198" s="236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</row>
    <row r="199" spans="2:89" ht="13.5" hidden="1" outlineLevel="1">
      <c r="B199" s="15" t="s">
        <v>157</v>
      </c>
      <c r="C199" s="240">
        <v>117</v>
      </c>
      <c r="D199" s="240">
        <v>8</v>
      </c>
      <c r="E199" s="240"/>
      <c r="F199" s="240">
        <v>14</v>
      </c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2">
        <f t="shared" si="1082"/>
        <v>139</v>
      </c>
      <c r="AA199" s="243">
        <f t="shared" si="1087"/>
        <v>591</v>
      </c>
      <c r="AB199" s="51"/>
      <c r="AC199" s="56" t="s">
        <v>157</v>
      </c>
      <c r="AD199" s="57">
        <f t="shared" si="1083"/>
        <v>139</v>
      </c>
      <c r="AE199" s="57">
        <f t="shared" si="1079"/>
        <v>0</v>
      </c>
      <c r="AF199" s="57">
        <f t="shared" si="1080"/>
        <v>0</v>
      </c>
      <c r="AG199" s="57">
        <f t="shared" si="1081"/>
        <v>0</v>
      </c>
      <c r="AH199" s="57">
        <f t="shared" si="1075"/>
        <v>0</v>
      </c>
      <c r="AI199" s="57">
        <f t="shared" si="1076"/>
        <v>0</v>
      </c>
      <c r="AJ199" s="57">
        <f t="shared" si="1077"/>
        <v>0</v>
      </c>
      <c r="AK199" s="57">
        <f t="shared" si="1078"/>
        <v>0</v>
      </c>
      <c r="AL199" s="57">
        <f t="shared" si="1084"/>
        <v>0</v>
      </c>
      <c r="AM199" s="57">
        <f t="shared" si="1085"/>
        <v>0</v>
      </c>
      <c r="AN199" s="58">
        <f t="shared" si="1086"/>
        <v>139</v>
      </c>
      <c r="AO199" s="236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</row>
    <row r="200" spans="2:89" ht="13.5" hidden="1" outlineLevel="1">
      <c r="B200" s="15" t="s">
        <v>158</v>
      </c>
      <c r="C200" s="240">
        <v>122</v>
      </c>
      <c r="D200" s="240">
        <v>1</v>
      </c>
      <c r="E200" s="240">
        <v>1</v>
      </c>
      <c r="F200" s="240">
        <v>14</v>
      </c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  <c r="Y200" s="241"/>
      <c r="Z200" s="242">
        <f t="shared" si="1082"/>
        <v>138</v>
      </c>
      <c r="AA200" s="243">
        <f t="shared" si="1087"/>
        <v>575</v>
      </c>
      <c r="AB200" s="51"/>
      <c r="AC200" s="56" t="s">
        <v>158</v>
      </c>
      <c r="AD200" s="57">
        <f t="shared" si="1083"/>
        <v>138</v>
      </c>
      <c r="AE200" s="57">
        <f t="shared" si="1079"/>
        <v>0</v>
      </c>
      <c r="AF200" s="57">
        <f t="shared" si="1080"/>
        <v>0</v>
      </c>
      <c r="AG200" s="57">
        <f t="shared" si="1081"/>
        <v>0</v>
      </c>
      <c r="AH200" s="57">
        <f t="shared" si="1075"/>
        <v>0</v>
      </c>
      <c r="AI200" s="57">
        <f t="shared" si="1076"/>
        <v>0</v>
      </c>
      <c r="AJ200" s="57">
        <f t="shared" si="1077"/>
        <v>0</v>
      </c>
      <c r="AK200" s="57">
        <f t="shared" si="1078"/>
        <v>0</v>
      </c>
      <c r="AL200" s="57">
        <f t="shared" si="1084"/>
        <v>0</v>
      </c>
      <c r="AM200" s="57">
        <f t="shared" si="1085"/>
        <v>0</v>
      </c>
      <c r="AN200" s="58">
        <f t="shared" si="1086"/>
        <v>138</v>
      </c>
      <c r="AO200" s="236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</row>
    <row r="201" spans="2:89" ht="13.5" hidden="1" outlineLevel="1">
      <c r="B201" s="15" t="s">
        <v>159</v>
      </c>
      <c r="C201" s="240">
        <v>82</v>
      </c>
      <c r="D201" s="240">
        <v>2</v>
      </c>
      <c r="E201" s="240"/>
      <c r="F201" s="240">
        <v>9</v>
      </c>
      <c r="G201" s="241"/>
      <c r="H201" s="241"/>
      <c r="I201" s="241"/>
      <c r="J201" s="241">
        <v>1</v>
      </c>
      <c r="K201" s="241"/>
      <c r="L201" s="241"/>
      <c r="M201" s="241"/>
      <c r="N201" s="241"/>
      <c r="O201" s="241"/>
      <c r="P201" s="241"/>
      <c r="Q201" s="241"/>
      <c r="R201" s="241"/>
      <c r="S201" s="241">
        <v>2</v>
      </c>
      <c r="T201" s="241"/>
      <c r="U201" s="241"/>
      <c r="V201" s="241"/>
      <c r="W201" s="241"/>
      <c r="X201" s="241"/>
      <c r="Y201" s="241"/>
      <c r="Z201" s="242">
        <f t="shared" si="1082"/>
        <v>96</v>
      </c>
      <c r="AA201" s="243">
        <f t="shared" si="1087"/>
        <v>528</v>
      </c>
      <c r="AB201" s="51"/>
      <c r="AC201" s="56" t="s">
        <v>159</v>
      </c>
      <c r="AD201" s="57">
        <f t="shared" si="1083"/>
        <v>93</v>
      </c>
      <c r="AE201" s="57">
        <f t="shared" si="1079"/>
        <v>0</v>
      </c>
      <c r="AF201" s="57">
        <f t="shared" si="1080"/>
        <v>0</v>
      </c>
      <c r="AG201" s="57">
        <f t="shared" si="1081"/>
        <v>0</v>
      </c>
      <c r="AH201" s="57">
        <f t="shared" si="1075"/>
        <v>1</v>
      </c>
      <c r="AI201" s="57">
        <f t="shared" si="1076"/>
        <v>0</v>
      </c>
      <c r="AJ201" s="57">
        <f t="shared" si="1077"/>
        <v>0</v>
      </c>
      <c r="AK201" s="57">
        <f t="shared" si="1078"/>
        <v>0</v>
      </c>
      <c r="AL201" s="57">
        <f t="shared" si="1084"/>
        <v>2</v>
      </c>
      <c r="AM201" s="57">
        <f t="shared" si="1085"/>
        <v>0</v>
      </c>
      <c r="AN201" s="58">
        <f t="shared" si="1086"/>
        <v>96</v>
      </c>
      <c r="AO201" s="236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</row>
    <row r="202" spans="2:89" ht="13.5" hidden="1" outlineLevel="1">
      <c r="B202" s="15" t="s">
        <v>160</v>
      </c>
      <c r="C202" s="240">
        <v>64</v>
      </c>
      <c r="D202" s="240">
        <v>4</v>
      </c>
      <c r="E202" s="240"/>
      <c r="F202" s="240">
        <v>3</v>
      </c>
      <c r="G202" s="241">
        <v>1</v>
      </c>
      <c r="H202" s="241"/>
      <c r="I202" s="241"/>
      <c r="J202" s="241">
        <v>1</v>
      </c>
      <c r="K202" s="241"/>
      <c r="L202" s="241"/>
      <c r="M202" s="241"/>
      <c r="N202" s="241"/>
      <c r="O202" s="241"/>
      <c r="P202" s="241"/>
      <c r="Q202" s="241"/>
      <c r="R202" s="241"/>
      <c r="S202" s="241"/>
      <c r="T202" s="241"/>
      <c r="U202" s="241"/>
      <c r="V202" s="241"/>
      <c r="W202" s="241"/>
      <c r="X202" s="241"/>
      <c r="Y202" s="241"/>
      <c r="Z202" s="242">
        <f t="shared" si="1082"/>
        <v>73</v>
      </c>
      <c r="AA202" s="243">
        <f t="shared" si="1087"/>
        <v>446</v>
      </c>
      <c r="AB202" s="51"/>
      <c r="AC202" s="59" t="s">
        <v>160</v>
      </c>
      <c r="AD202" s="60">
        <f t="shared" si="1083"/>
        <v>71</v>
      </c>
      <c r="AE202" s="60">
        <f t="shared" si="1079"/>
        <v>1</v>
      </c>
      <c r="AF202" s="60">
        <f t="shared" si="1080"/>
        <v>0</v>
      </c>
      <c r="AG202" s="60">
        <f t="shared" si="1081"/>
        <v>0</v>
      </c>
      <c r="AH202" s="60">
        <f t="shared" si="1075"/>
        <v>1</v>
      </c>
      <c r="AI202" s="60">
        <f t="shared" si="1076"/>
        <v>0</v>
      </c>
      <c r="AJ202" s="60">
        <f t="shared" si="1077"/>
        <v>0</v>
      </c>
      <c r="AK202" s="60">
        <f t="shared" si="1078"/>
        <v>0</v>
      </c>
      <c r="AL202" s="60">
        <f t="shared" si="1084"/>
        <v>0</v>
      </c>
      <c r="AM202" s="60">
        <f t="shared" si="1085"/>
        <v>0</v>
      </c>
      <c r="AN202" s="61">
        <f t="shared" si="1086"/>
        <v>73</v>
      </c>
      <c r="AO202" s="236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</row>
    <row r="203" spans="2:89" ht="13.5" hidden="1" outlineLevel="1">
      <c r="B203" s="15" t="s">
        <v>161</v>
      </c>
      <c r="C203" s="240">
        <v>76</v>
      </c>
      <c r="D203" s="240">
        <v>4</v>
      </c>
      <c r="E203" s="240">
        <v>2</v>
      </c>
      <c r="F203" s="240">
        <v>5</v>
      </c>
      <c r="G203" s="241">
        <v>1</v>
      </c>
      <c r="H203" s="241"/>
      <c r="I203" s="241"/>
      <c r="J203" s="241">
        <v>1</v>
      </c>
      <c r="K203" s="241"/>
      <c r="L203" s="241"/>
      <c r="M203" s="241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2">
        <f t="shared" si="1082"/>
        <v>89</v>
      </c>
      <c r="AA203" s="243">
        <f t="shared" si="1087"/>
        <v>396</v>
      </c>
      <c r="AB203" s="51"/>
      <c r="AC203" s="59" t="s">
        <v>161</v>
      </c>
      <c r="AD203" s="60">
        <f t="shared" si="1083"/>
        <v>87</v>
      </c>
      <c r="AE203" s="60">
        <f t="shared" si="1079"/>
        <v>1</v>
      </c>
      <c r="AF203" s="60">
        <f t="shared" si="1080"/>
        <v>0</v>
      </c>
      <c r="AG203" s="60">
        <f t="shared" si="1081"/>
        <v>0</v>
      </c>
      <c r="AH203" s="60">
        <f t="shared" si="1075"/>
        <v>1</v>
      </c>
      <c r="AI203" s="60">
        <f t="shared" si="1076"/>
        <v>0</v>
      </c>
      <c r="AJ203" s="60">
        <f t="shared" si="1077"/>
        <v>0</v>
      </c>
      <c r="AK203" s="60">
        <f t="shared" si="1078"/>
        <v>0</v>
      </c>
      <c r="AL203" s="60">
        <f t="shared" si="1084"/>
        <v>0</v>
      </c>
      <c r="AM203" s="60">
        <f t="shared" si="1085"/>
        <v>0</v>
      </c>
      <c r="AN203" s="61">
        <f t="shared" si="1086"/>
        <v>89</v>
      </c>
      <c r="AO203" s="236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</row>
    <row r="204" spans="2:89" ht="13.5" hidden="1" outlineLevel="1">
      <c r="B204" s="15" t="s">
        <v>162</v>
      </c>
      <c r="C204" s="240">
        <v>73</v>
      </c>
      <c r="D204" s="240">
        <v>2</v>
      </c>
      <c r="E204" s="240">
        <v>1</v>
      </c>
      <c r="F204" s="240">
        <v>11</v>
      </c>
      <c r="G204" s="241">
        <v>2</v>
      </c>
      <c r="H204" s="241"/>
      <c r="I204" s="241"/>
      <c r="J204" s="241">
        <v>2</v>
      </c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2">
        <f t="shared" si="1082"/>
        <v>91</v>
      </c>
      <c r="AA204" s="243">
        <f t="shared" si="1087"/>
        <v>349</v>
      </c>
      <c r="AB204" s="51"/>
      <c r="AC204" s="59" t="s">
        <v>162</v>
      </c>
      <c r="AD204" s="60">
        <f t="shared" si="1083"/>
        <v>87</v>
      </c>
      <c r="AE204" s="60">
        <f t="shared" si="1079"/>
        <v>2</v>
      </c>
      <c r="AF204" s="60">
        <f t="shared" si="1080"/>
        <v>0</v>
      </c>
      <c r="AG204" s="60">
        <f t="shared" si="1081"/>
        <v>0</v>
      </c>
      <c r="AH204" s="60">
        <f t="shared" si="1075"/>
        <v>2</v>
      </c>
      <c r="AI204" s="60">
        <f t="shared" si="1076"/>
        <v>0</v>
      </c>
      <c r="AJ204" s="60">
        <f t="shared" si="1077"/>
        <v>0</v>
      </c>
      <c r="AK204" s="60">
        <f t="shared" si="1078"/>
        <v>0</v>
      </c>
      <c r="AL204" s="60">
        <f t="shared" si="1084"/>
        <v>0</v>
      </c>
      <c r="AM204" s="60">
        <f t="shared" si="1085"/>
        <v>0</v>
      </c>
      <c r="AN204" s="61">
        <f t="shared" si="1086"/>
        <v>91</v>
      </c>
      <c r="AO204" s="236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</row>
    <row r="205" spans="2:89" ht="13.5" hidden="1" outlineLevel="1">
      <c r="B205" s="15" t="s">
        <v>163</v>
      </c>
      <c r="C205" s="240">
        <v>80</v>
      </c>
      <c r="D205" s="240">
        <v>1</v>
      </c>
      <c r="E205" s="240"/>
      <c r="F205" s="240">
        <v>4</v>
      </c>
      <c r="G205" s="241">
        <v>2</v>
      </c>
      <c r="H205" s="241"/>
      <c r="I205" s="241"/>
      <c r="J205" s="241"/>
      <c r="K205" s="241">
        <v>1</v>
      </c>
      <c r="L205" s="241"/>
      <c r="M205" s="241"/>
      <c r="N205" s="241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2">
        <f t="shared" si="1082"/>
        <v>88</v>
      </c>
      <c r="AA205" s="243">
        <f t="shared" si="1087"/>
        <v>341</v>
      </c>
      <c r="AB205" s="51"/>
      <c r="AC205" s="59" t="s">
        <v>163</v>
      </c>
      <c r="AD205" s="60">
        <f t="shared" si="1083"/>
        <v>85</v>
      </c>
      <c r="AE205" s="60">
        <f t="shared" si="1079"/>
        <v>2</v>
      </c>
      <c r="AF205" s="60">
        <f t="shared" si="1080"/>
        <v>0</v>
      </c>
      <c r="AG205" s="60">
        <f t="shared" si="1081"/>
        <v>0</v>
      </c>
      <c r="AH205" s="60">
        <f t="shared" si="1075"/>
        <v>0</v>
      </c>
      <c r="AI205" s="60">
        <f t="shared" si="1076"/>
        <v>1</v>
      </c>
      <c r="AJ205" s="60">
        <f t="shared" si="1077"/>
        <v>0</v>
      </c>
      <c r="AK205" s="60">
        <f t="shared" si="1078"/>
        <v>0</v>
      </c>
      <c r="AL205" s="60">
        <f t="shared" si="1084"/>
        <v>0</v>
      </c>
      <c r="AM205" s="60">
        <f t="shared" si="1085"/>
        <v>0</v>
      </c>
      <c r="AN205" s="61">
        <f t="shared" si="1086"/>
        <v>88</v>
      </c>
      <c r="AO205" s="236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</row>
    <row r="206" spans="2:89" ht="13.5" hidden="1" outlineLevel="1">
      <c r="B206" s="15" t="s">
        <v>164</v>
      </c>
      <c r="C206" s="240">
        <v>81</v>
      </c>
      <c r="D206" s="240">
        <v>1</v>
      </c>
      <c r="E206" s="240">
        <v>1</v>
      </c>
      <c r="F206" s="240">
        <v>1</v>
      </c>
      <c r="G206" s="241">
        <v>1</v>
      </c>
      <c r="H206" s="241"/>
      <c r="I206" s="241"/>
      <c r="J206" s="241"/>
      <c r="K206" s="241">
        <v>1</v>
      </c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2">
        <f t="shared" si="1082"/>
        <v>86</v>
      </c>
      <c r="AA206" s="243">
        <f t="shared" si="1087"/>
        <v>354</v>
      </c>
      <c r="AB206" s="51"/>
      <c r="AC206" s="56" t="s">
        <v>164</v>
      </c>
      <c r="AD206" s="57">
        <f t="shared" si="1083"/>
        <v>84</v>
      </c>
      <c r="AE206" s="57">
        <f t="shared" si="1079"/>
        <v>1</v>
      </c>
      <c r="AF206" s="57">
        <f t="shared" si="1080"/>
        <v>0</v>
      </c>
      <c r="AG206" s="57">
        <f t="shared" si="1081"/>
        <v>0</v>
      </c>
      <c r="AH206" s="57">
        <f t="shared" si="1075"/>
        <v>0</v>
      </c>
      <c r="AI206" s="57">
        <f t="shared" si="1076"/>
        <v>1</v>
      </c>
      <c r="AJ206" s="57">
        <f t="shared" si="1077"/>
        <v>0</v>
      </c>
      <c r="AK206" s="57">
        <f t="shared" si="1078"/>
        <v>0</v>
      </c>
      <c r="AL206" s="57">
        <f t="shared" si="1084"/>
        <v>0</v>
      </c>
      <c r="AM206" s="57">
        <f t="shared" si="1085"/>
        <v>0</v>
      </c>
      <c r="AN206" s="58">
        <f t="shared" si="1086"/>
        <v>86</v>
      </c>
      <c r="AO206" s="236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</row>
    <row r="207" spans="2:89" ht="13.5" hidden="1" outlineLevel="1">
      <c r="B207" s="15" t="s">
        <v>165</v>
      </c>
      <c r="C207" s="240">
        <v>54</v>
      </c>
      <c r="D207" s="240">
        <v>3</v>
      </c>
      <c r="E207" s="240"/>
      <c r="F207" s="240">
        <v>7</v>
      </c>
      <c r="G207" s="241">
        <v>1</v>
      </c>
      <c r="H207" s="241"/>
      <c r="I207" s="241"/>
      <c r="J207" s="241"/>
      <c r="K207" s="241"/>
      <c r="L207" s="241"/>
      <c r="M207" s="241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2">
        <f t="shared" si="1082"/>
        <v>65</v>
      </c>
      <c r="AA207" s="243">
        <f t="shared" si="1087"/>
        <v>330</v>
      </c>
      <c r="AB207" s="51"/>
      <c r="AC207" s="56" t="s">
        <v>165</v>
      </c>
      <c r="AD207" s="57">
        <f t="shared" si="1083"/>
        <v>64</v>
      </c>
      <c r="AE207" s="57">
        <f t="shared" si="1079"/>
        <v>1</v>
      </c>
      <c r="AF207" s="57">
        <f t="shared" si="1080"/>
        <v>0</v>
      </c>
      <c r="AG207" s="57">
        <f t="shared" si="1081"/>
        <v>0</v>
      </c>
      <c r="AH207" s="57">
        <f t="shared" si="1075"/>
        <v>0</v>
      </c>
      <c r="AI207" s="57">
        <f t="shared" si="1076"/>
        <v>0</v>
      </c>
      <c r="AJ207" s="57">
        <f t="shared" si="1077"/>
        <v>0</v>
      </c>
      <c r="AK207" s="57">
        <f t="shared" si="1078"/>
        <v>0</v>
      </c>
      <c r="AL207" s="57">
        <f t="shared" si="1084"/>
        <v>0</v>
      </c>
      <c r="AM207" s="57">
        <f t="shared" si="1085"/>
        <v>0</v>
      </c>
      <c r="AN207" s="58">
        <f t="shared" si="1086"/>
        <v>65</v>
      </c>
      <c r="AO207" s="236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</row>
    <row r="208" spans="2:89" ht="13.5" hidden="1" outlineLevel="1">
      <c r="B208" s="15" t="s">
        <v>166</v>
      </c>
      <c r="C208" s="240">
        <v>52</v>
      </c>
      <c r="D208" s="240">
        <v>4</v>
      </c>
      <c r="E208" s="240"/>
      <c r="F208" s="240">
        <v>7</v>
      </c>
      <c r="G208" s="241">
        <v>1</v>
      </c>
      <c r="H208" s="241"/>
      <c r="I208" s="241"/>
      <c r="J208" s="241"/>
      <c r="K208" s="241"/>
      <c r="L208" s="241"/>
      <c r="M208" s="241"/>
      <c r="N208" s="241"/>
      <c r="O208" s="241"/>
      <c r="P208" s="241"/>
      <c r="Q208" s="241"/>
      <c r="R208" s="241"/>
      <c r="S208" s="241"/>
      <c r="T208" s="241"/>
      <c r="U208" s="241"/>
      <c r="V208" s="241"/>
      <c r="W208" s="241"/>
      <c r="X208" s="241"/>
      <c r="Y208" s="241"/>
      <c r="Z208" s="242">
        <f t="shared" si="1082"/>
        <v>64</v>
      </c>
      <c r="AA208" s="243">
        <f t="shared" si="1087"/>
        <v>303</v>
      </c>
      <c r="AB208" s="51"/>
      <c r="AC208" s="56" t="s">
        <v>166</v>
      </c>
      <c r="AD208" s="57">
        <f t="shared" si="1083"/>
        <v>63</v>
      </c>
      <c r="AE208" s="57">
        <f t="shared" si="1079"/>
        <v>1</v>
      </c>
      <c r="AF208" s="57">
        <f t="shared" si="1080"/>
        <v>0</v>
      </c>
      <c r="AG208" s="57">
        <f t="shared" si="1081"/>
        <v>0</v>
      </c>
      <c r="AH208" s="57">
        <f t="shared" si="1075"/>
        <v>0</v>
      </c>
      <c r="AI208" s="57">
        <f t="shared" si="1076"/>
        <v>0</v>
      </c>
      <c r="AJ208" s="57">
        <f t="shared" si="1077"/>
        <v>0</v>
      </c>
      <c r="AK208" s="57">
        <f t="shared" si="1078"/>
        <v>0</v>
      </c>
      <c r="AL208" s="57">
        <f t="shared" si="1084"/>
        <v>0</v>
      </c>
      <c r="AM208" s="57">
        <f t="shared" si="1085"/>
        <v>0</v>
      </c>
      <c r="AN208" s="58">
        <f t="shared" si="1086"/>
        <v>64</v>
      </c>
      <c r="AO208" s="236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  <c r="CE208" s="63"/>
      <c r="CF208" s="63"/>
      <c r="CG208" s="63"/>
      <c r="CH208" s="63"/>
      <c r="CI208" s="63"/>
      <c r="CJ208" s="63"/>
      <c r="CK208" s="63"/>
    </row>
    <row r="209" spans="2:101" ht="13.5" hidden="1" outlineLevel="1">
      <c r="B209" s="15" t="s">
        <v>167</v>
      </c>
      <c r="C209" s="240">
        <v>56</v>
      </c>
      <c r="D209" s="240">
        <v>3</v>
      </c>
      <c r="E209" s="240"/>
      <c r="F209" s="240">
        <v>4</v>
      </c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2">
        <f t="shared" si="1082"/>
        <v>63</v>
      </c>
      <c r="AA209" s="243">
        <f t="shared" si="1087"/>
        <v>278</v>
      </c>
      <c r="AB209" s="51"/>
      <c r="AC209" s="56" t="s">
        <v>167</v>
      </c>
      <c r="AD209" s="57">
        <f t="shared" si="1083"/>
        <v>63</v>
      </c>
      <c r="AE209" s="57">
        <f t="shared" si="1079"/>
        <v>0</v>
      </c>
      <c r="AF209" s="57">
        <f t="shared" si="1080"/>
        <v>0</v>
      </c>
      <c r="AG209" s="57">
        <f t="shared" si="1081"/>
        <v>0</v>
      </c>
      <c r="AH209" s="57">
        <f t="shared" si="1075"/>
        <v>0</v>
      </c>
      <c r="AI209" s="57">
        <f t="shared" si="1076"/>
        <v>0</v>
      </c>
      <c r="AJ209" s="57">
        <f t="shared" si="1077"/>
        <v>0</v>
      </c>
      <c r="AK209" s="57">
        <f t="shared" si="1078"/>
        <v>0</v>
      </c>
      <c r="AL209" s="57">
        <f t="shared" si="1084"/>
        <v>0</v>
      </c>
      <c r="AM209" s="57">
        <f t="shared" si="1085"/>
        <v>0</v>
      </c>
      <c r="AN209" s="58">
        <f t="shared" si="1086"/>
        <v>63</v>
      </c>
      <c r="AO209" s="236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  <c r="CE209" s="63"/>
      <c r="CF209" s="63"/>
      <c r="CG209" s="63"/>
      <c r="CH209" s="63"/>
      <c r="CI209" s="63"/>
      <c r="CJ209" s="63"/>
      <c r="CK209" s="63"/>
    </row>
    <row r="210" spans="2:101" ht="13.5" hidden="1" outlineLevel="1">
      <c r="B210" s="15" t="s">
        <v>168</v>
      </c>
      <c r="C210" s="240">
        <v>46</v>
      </c>
      <c r="D210" s="240"/>
      <c r="E210" s="240"/>
      <c r="F210" s="240">
        <v>4</v>
      </c>
      <c r="G210" s="241">
        <v>1</v>
      </c>
      <c r="H210" s="241"/>
      <c r="I210" s="241"/>
      <c r="J210" s="241"/>
      <c r="K210" s="241"/>
      <c r="L210" s="241"/>
      <c r="M210" s="241"/>
      <c r="N210" s="241"/>
      <c r="O210" s="241"/>
      <c r="P210" s="241"/>
      <c r="Q210" s="241"/>
      <c r="R210" s="241"/>
      <c r="S210" s="241"/>
      <c r="T210" s="241"/>
      <c r="U210" s="241"/>
      <c r="V210" s="241"/>
      <c r="W210" s="241"/>
      <c r="X210" s="241"/>
      <c r="Y210" s="241"/>
      <c r="Z210" s="242">
        <f t="shared" si="1082"/>
        <v>51</v>
      </c>
      <c r="AA210" s="243">
        <f t="shared" si="1087"/>
        <v>243</v>
      </c>
      <c r="AB210" s="51"/>
      <c r="AC210" s="59" t="s">
        <v>168</v>
      </c>
      <c r="AD210" s="60">
        <f t="shared" si="1083"/>
        <v>50</v>
      </c>
      <c r="AE210" s="60">
        <f t="shared" si="1079"/>
        <v>1</v>
      </c>
      <c r="AF210" s="60">
        <f t="shared" si="1080"/>
        <v>0</v>
      </c>
      <c r="AG210" s="60">
        <f t="shared" si="1081"/>
        <v>0</v>
      </c>
      <c r="AH210" s="60">
        <f t="shared" si="1075"/>
        <v>0</v>
      </c>
      <c r="AI210" s="60">
        <f t="shared" si="1076"/>
        <v>0</v>
      </c>
      <c r="AJ210" s="60">
        <f t="shared" si="1077"/>
        <v>0</v>
      </c>
      <c r="AK210" s="60">
        <f t="shared" si="1078"/>
        <v>0</v>
      </c>
      <c r="AL210" s="60">
        <f t="shared" si="1084"/>
        <v>0</v>
      </c>
      <c r="AM210" s="60">
        <f t="shared" si="1085"/>
        <v>0</v>
      </c>
      <c r="AN210" s="61">
        <f t="shared" si="1086"/>
        <v>51</v>
      </c>
      <c r="AO210" s="236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  <c r="CE210" s="63"/>
      <c r="CF210" s="63"/>
      <c r="CG210" s="63"/>
      <c r="CH210" s="63"/>
      <c r="CI210" s="63"/>
      <c r="CJ210" s="63"/>
      <c r="CK210" s="63"/>
    </row>
    <row r="211" spans="2:101" ht="13.5" hidden="1" outlineLevel="1">
      <c r="B211" s="15" t="s">
        <v>169</v>
      </c>
      <c r="C211" s="240">
        <v>26</v>
      </c>
      <c r="D211" s="240">
        <v>2</v>
      </c>
      <c r="E211" s="240"/>
      <c r="F211" s="240">
        <v>2</v>
      </c>
      <c r="G211" s="241"/>
      <c r="H211" s="241"/>
      <c r="I211" s="241"/>
      <c r="J211" s="241"/>
      <c r="K211" s="241"/>
      <c r="L211" s="241"/>
      <c r="M211" s="241"/>
      <c r="N211" s="241"/>
      <c r="O211" s="241"/>
      <c r="P211" s="241"/>
      <c r="Q211" s="241"/>
      <c r="R211" s="241"/>
      <c r="S211" s="241"/>
      <c r="T211" s="241"/>
      <c r="U211" s="241"/>
      <c r="V211" s="241"/>
      <c r="W211" s="241"/>
      <c r="X211" s="241"/>
      <c r="Y211" s="241"/>
      <c r="Z211" s="242">
        <f t="shared" si="1082"/>
        <v>30</v>
      </c>
      <c r="AA211" s="243">
        <f t="shared" si="1087"/>
        <v>208</v>
      </c>
      <c r="AB211" s="51"/>
      <c r="AC211" s="59" t="s">
        <v>169</v>
      </c>
      <c r="AD211" s="60">
        <f t="shared" si="1083"/>
        <v>30</v>
      </c>
      <c r="AE211" s="60">
        <f t="shared" si="1079"/>
        <v>0</v>
      </c>
      <c r="AF211" s="60">
        <f t="shared" si="1080"/>
        <v>0</v>
      </c>
      <c r="AG211" s="60">
        <f t="shared" si="1081"/>
        <v>0</v>
      </c>
      <c r="AH211" s="60">
        <f t="shared" si="1075"/>
        <v>0</v>
      </c>
      <c r="AI211" s="60">
        <f t="shared" si="1076"/>
        <v>0</v>
      </c>
      <c r="AJ211" s="60">
        <f t="shared" si="1077"/>
        <v>0</v>
      </c>
      <c r="AK211" s="60">
        <f t="shared" si="1078"/>
        <v>0</v>
      </c>
      <c r="AL211" s="60">
        <f t="shared" si="1084"/>
        <v>0</v>
      </c>
      <c r="AM211" s="60">
        <f t="shared" si="1085"/>
        <v>0</v>
      </c>
      <c r="AN211" s="61">
        <f t="shared" si="1086"/>
        <v>30</v>
      </c>
      <c r="AO211" s="236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  <c r="CE211" s="63"/>
      <c r="CF211" s="63"/>
      <c r="CG211" s="63"/>
      <c r="CH211" s="63"/>
      <c r="CI211" s="63"/>
      <c r="CJ211" s="63"/>
      <c r="CK211" s="63"/>
    </row>
    <row r="212" spans="2:101" ht="13.5" hidden="1" outlineLevel="1">
      <c r="B212" s="15" t="s">
        <v>170</v>
      </c>
      <c r="C212" s="240">
        <v>39</v>
      </c>
      <c r="D212" s="240"/>
      <c r="E212" s="240"/>
      <c r="F212" s="240">
        <v>5</v>
      </c>
      <c r="G212" s="241"/>
      <c r="H212" s="241"/>
      <c r="I212" s="241"/>
      <c r="J212" s="241"/>
      <c r="K212" s="241"/>
      <c r="L212" s="241"/>
      <c r="M212" s="241"/>
      <c r="N212" s="241"/>
      <c r="O212" s="241"/>
      <c r="P212" s="241"/>
      <c r="Q212" s="241"/>
      <c r="R212" s="241"/>
      <c r="S212" s="241"/>
      <c r="T212" s="241"/>
      <c r="U212" s="241"/>
      <c r="V212" s="241"/>
      <c r="W212" s="241"/>
      <c r="X212" s="241"/>
      <c r="Y212" s="241"/>
      <c r="Z212" s="242">
        <f t="shared" si="1082"/>
        <v>44</v>
      </c>
      <c r="AA212" s="243">
        <f t="shared" si="1087"/>
        <v>188</v>
      </c>
      <c r="AB212" s="51"/>
      <c r="AC212" s="59" t="s">
        <v>170</v>
      </c>
      <c r="AD212" s="60">
        <f t="shared" si="1083"/>
        <v>44</v>
      </c>
      <c r="AE212" s="60">
        <f t="shared" si="1079"/>
        <v>0</v>
      </c>
      <c r="AF212" s="60">
        <f t="shared" si="1080"/>
        <v>0</v>
      </c>
      <c r="AG212" s="60">
        <f t="shared" si="1081"/>
        <v>0</v>
      </c>
      <c r="AH212" s="60">
        <f t="shared" si="1075"/>
        <v>0</v>
      </c>
      <c r="AI212" s="60">
        <f t="shared" si="1076"/>
        <v>0</v>
      </c>
      <c r="AJ212" s="60">
        <f t="shared" si="1077"/>
        <v>0</v>
      </c>
      <c r="AK212" s="60">
        <f t="shared" si="1078"/>
        <v>0</v>
      </c>
      <c r="AL212" s="60">
        <f t="shared" si="1084"/>
        <v>0</v>
      </c>
      <c r="AM212" s="60">
        <f t="shared" si="1085"/>
        <v>0</v>
      </c>
      <c r="AN212" s="61">
        <f t="shared" si="1086"/>
        <v>44</v>
      </c>
      <c r="AO212" s="236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  <c r="CE212" s="63"/>
      <c r="CF212" s="63"/>
      <c r="CG212" s="63"/>
      <c r="CH212" s="63"/>
      <c r="CI212" s="63"/>
      <c r="CJ212" s="63"/>
      <c r="CK212" s="63"/>
    </row>
    <row r="213" spans="2:101" ht="14.25" hidden="1" outlineLevel="1" thickBot="1">
      <c r="B213" s="15" t="s">
        <v>171</v>
      </c>
      <c r="C213" s="240">
        <v>31</v>
      </c>
      <c r="D213" s="240">
        <v>1</v>
      </c>
      <c r="E213" s="240"/>
      <c r="F213" s="240">
        <v>3</v>
      </c>
      <c r="G213" s="241"/>
      <c r="H213" s="241"/>
      <c r="I213" s="241"/>
      <c r="J213" s="241"/>
      <c r="K213" s="241"/>
      <c r="L213" s="241"/>
      <c r="M213" s="241"/>
      <c r="N213" s="241"/>
      <c r="O213" s="241"/>
      <c r="P213" s="241"/>
      <c r="Q213" s="241"/>
      <c r="R213" s="241"/>
      <c r="S213" s="241"/>
      <c r="T213" s="241"/>
      <c r="U213" s="241"/>
      <c r="V213" s="241"/>
      <c r="W213" s="241"/>
      <c r="X213" s="241"/>
      <c r="Y213" s="241"/>
      <c r="Z213" s="242">
        <f t="shared" si="1082"/>
        <v>35</v>
      </c>
      <c r="AA213" s="243">
        <f t="shared" si="1087"/>
        <v>160</v>
      </c>
      <c r="AB213" s="51"/>
      <c r="AC213" s="64" t="s">
        <v>171</v>
      </c>
      <c r="AD213" s="65">
        <f t="shared" si="1083"/>
        <v>35</v>
      </c>
      <c r="AE213" s="65">
        <f t="shared" si="1079"/>
        <v>0</v>
      </c>
      <c r="AF213" s="65">
        <f t="shared" si="1080"/>
        <v>0</v>
      </c>
      <c r="AG213" s="65">
        <f t="shared" si="1081"/>
        <v>0</v>
      </c>
      <c r="AH213" s="65">
        <f t="shared" si="1075"/>
        <v>0</v>
      </c>
      <c r="AI213" s="65">
        <f t="shared" si="1076"/>
        <v>0</v>
      </c>
      <c r="AJ213" s="65">
        <f t="shared" si="1077"/>
        <v>0</v>
      </c>
      <c r="AK213" s="65">
        <f t="shared" si="1078"/>
        <v>0</v>
      </c>
      <c r="AL213" s="65">
        <f t="shared" si="1084"/>
        <v>0</v>
      </c>
      <c r="AM213" s="65">
        <f t="shared" si="1085"/>
        <v>0</v>
      </c>
      <c r="AN213" s="66">
        <f t="shared" si="1086"/>
        <v>35</v>
      </c>
      <c r="AO213" s="236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  <c r="CE213" s="63"/>
      <c r="CF213" s="63"/>
      <c r="CG213" s="63"/>
      <c r="CH213" s="63"/>
      <c r="CI213" s="63"/>
      <c r="CJ213" s="63"/>
      <c r="CK213" s="63"/>
    </row>
    <row r="214" spans="2:101" s="13" customFormat="1" ht="13.5" hidden="1" outlineLevel="1">
      <c r="B214" s="18"/>
      <c r="C214" s="104"/>
      <c r="D214" s="104"/>
      <c r="E214" s="104"/>
      <c r="F214" s="104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6"/>
      <c r="AA214" s="63"/>
      <c r="AB214" s="51"/>
      <c r="AC214" s="103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236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  <c r="CE214" s="63"/>
      <c r="CF214" s="63"/>
      <c r="CG214" s="63"/>
      <c r="CH214" s="63"/>
      <c r="CI214" s="63"/>
      <c r="CJ214" s="63"/>
      <c r="CK214" s="63"/>
    </row>
    <row r="215" spans="2:101" s="13" customFormat="1" ht="13.5" collapsed="1">
      <c r="B215" s="18"/>
      <c r="C215" s="104"/>
      <c r="D215" s="104"/>
      <c r="E215" s="104"/>
      <c r="F215" s="104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6"/>
      <c r="AA215" s="63"/>
      <c r="AB215" s="51"/>
      <c r="AC215" s="103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236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  <c r="CE215" s="63"/>
      <c r="CF215" s="63"/>
      <c r="CG215" s="63"/>
      <c r="CH215" s="63"/>
      <c r="CI215" s="63"/>
      <c r="CJ215" s="63"/>
      <c r="CK215" s="63"/>
    </row>
    <row r="216" spans="2:101" ht="17.25" customHeight="1">
      <c r="B216" s="3" t="s">
        <v>243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 t="s">
        <v>188</v>
      </c>
      <c r="P216" s="3"/>
      <c r="Q216" s="3"/>
      <c r="R216" s="3"/>
      <c r="S216" s="3"/>
      <c r="T216" s="3"/>
      <c r="U216" s="95">
        <v>1</v>
      </c>
      <c r="V216" s="340" t="s">
        <v>181</v>
      </c>
      <c r="W216" s="341"/>
      <c r="X216" s="341"/>
      <c r="Y216" s="117" t="str">
        <f>VLOOKUP(U216,$AO$225:$AP$248,2,FALSE)</f>
        <v>07:00-08:00</v>
      </c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234"/>
    </row>
    <row r="217" spans="2:101" ht="17.25" customHeight="1">
      <c r="B217" s="4" t="s">
        <v>0</v>
      </c>
      <c r="C217" s="5" t="s">
        <v>179</v>
      </c>
      <c r="D217" s="5"/>
      <c r="E217" s="5"/>
      <c r="F217" s="5"/>
      <c r="G217" s="107" t="s">
        <v>244</v>
      </c>
      <c r="H217" s="7"/>
      <c r="I217" s="7"/>
      <c r="J217" s="6" t="s">
        <v>231</v>
      </c>
      <c r="K217" s="7"/>
      <c r="M217" s="7"/>
      <c r="P217" s="8"/>
      <c r="Q217" s="9"/>
      <c r="R217" s="6"/>
      <c r="S217" s="6"/>
      <c r="T217" s="2"/>
      <c r="U217" s="156">
        <f>IF(BO231=MAX($BO$17:$BO$20),BO231,IF(BO232=MAX(BO231:BO234),BO232,IF(BO233=MAX(BO231:BO234),BO233,IF(BO234=MAX(BO231:BO234),BO234,""))))</f>
        <v>1</v>
      </c>
      <c r="V217" s="340" t="s">
        <v>180</v>
      </c>
      <c r="W217" s="341"/>
      <c r="X217" s="341"/>
      <c r="Y217" s="117" t="str">
        <f>VLOOKUP(U217,$AO$225:$AP$248,2,FALSE)</f>
        <v>07:00-08:00</v>
      </c>
      <c r="Z217" s="118"/>
      <c r="AA217" s="119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234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4"/>
      <c r="BY217" s="43"/>
      <c r="BZ217" s="43"/>
      <c r="CA217" s="43"/>
      <c r="CB217" s="43"/>
      <c r="CC217" s="43"/>
      <c r="CD217" s="150"/>
      <c r="CE217" s="150"/>
      <c r="CF217" s="150"/>
      <c r="CG217" s="43"/>
      <c r="CH217" s="43"/>
      <c r="CI217" s="43"/>
      <c r="CJ217" s="43"/>
      <c r="CK217" s="43"/>
    </row>
    <row r="218" spans="2:101" ht="17.25" customHeight="1">
      <c r="B218" s="4" t="s">
        <v>242</v>
      </c>
      <c r="C218" s="6" t="s">
        <v>224</v>
      </c>
      <c r="D218" s="6"/>
      <c r="E218" s="4"/>
      <c r="F218" s="7"/>
      <c r="G218" s="107" t="s">
        <v>1</v>
      </c>
      <c r="H218" s="7"/>
      <c r="I218" s="7"/>
      <c r="J218" s="6" t="s">
        <v>227</v>
      </c>
      <c r="K218" s="7"/>
      <c r="M218" s="7"/>
      <c r="P218" s="8"/>
      <c r="Q218" s="9"/>
      <c r="R218" s="6"/>
      <c r="S218" s="6"/>
      <c r="T218" s="2"/>
      <c r="U218" s="96">
        <f>IF(BO241=MAX($BO$27:$BO$30),BO241,IF(BO242=MAX(BO241:BO244),BO242,IF(BO243=MAX(BO241:BO244),BO243,IF(BO244=MAX(BO241:BO244),BO244,""))))</f>
        <v>3</v>
      </c>
      <c r="V218" s="340" t="s">
        <v>175</v>
      </c>
      <c r="W218" s="341"/>
      <c r="X218" s="341"/>
      <c r="Y218" s="117" t="str">
        <f>VLOOKUP(U218,$AO$225:$AP$248,2,FALSE)</f>
        <v>18:00-19:00</v>
      </c>
      <c r="Z218" s="119"/>
      <c r="AA218" s="119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4"/>
      <c r="BY218" s="43"/>
      <c r="BZ218" s="43"/>
      <c r="CA218" s="43"/>
      <c r="CB218" s="43"/>
      <c r="CC218" s="43"/>
      <c r="CD218" s="150"/>
      <c r="CE218" s="150"/>
      <c r="CF218" s="150"/>
      <c r="CG218" s="43"/>
      <c r="CH218" s="43"/>
      <c r="CI218" s="43"/>
      <c r="CJ218" s="43"/>
      <c r="CK218" s="43"/>
    </row>
    <row r="219" spans="2:101" ht="14.25">
      <c r="B219" s="11" t="s">
        <v>2</v>
      </c>
      <c r="C219" s="6" t="s">
        <v>225</v>
      </c>
      <c r="D219" s="12"/>
      <c r="E219" s="7"/>
      <c r="F219" s="7"/>
      <c r="G219" s="107" t="s">
        <v>245</v>
      </c>
      <c r="H219" s="7"/>
      <c r="I219" s="7"/>
      <c r="J219" s="6" t="s">
        <v>228</v>
      </c>
      <c r="K219" s="7"/>
      <c r="M219" s="7"/>
      <c r="P219" s="8"/>
      <c r="Q219" s="9"/>
      <c r="R219" s="6"/>
      <c r="S219" s="6"/>
      <c r="T219" s="2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</row>
    <row r="220" spans="2:101" ht="14.25">
      <c r="B220" s="11"/>
      <c r="C220" s="12"/>
      <c r="D220" s="12"/>
      <c r="E220" s="7"/>
      <c r="F220" s="7"/>
      <c r="G220" s="107"/>
      <c r="H220" s="7"/>
      <c r="I220" s="7"/>
      <c r="J220" s="6"/>
      <c r="K220" s="7"/>
      <c r="M220" s="7"/>
      <c r="P220" s="8"/>
      <c r="Q220" s="9"/>
      <c r="R220" s="6"/>
      <c r="S220" s="6"/>
      <c r="T220" s="2"/>
      <c r="U220" s="120" t="str">
        <f>IF(Y216=Y217,"Hora Pico dia igual a Hora Pico Manhã",IF(Y216=Y218,"Hora Pico Dia igual a Hora Pico Tarde",""))</f>
        <v>Hora Pico dia igual a Hora Pico Manhã</v>
      </c>
      <c r="V220" s="2"/>
      <c r="W220" s="2"/>
      <c r="X220" s="2"/>
      <c r="Y220" s="2"/>
      <c r="Z220" s="2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R220" s="1"/>
    </row>
    <row r="221" spans="2:101" ht="13.5" hidden="1" outlineLevel="1" thickBot="1"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R221" s="1"/>
    </row>
    <row r="222" spans="2:101" s="48" customFormat="1" ht="12.75" hidden="1" customHeight="1" outlineLevel="1">
      <c r="B222" s="348" t="s">
        <v>3</v>
      </c>
      <c r="C222" s="369" t="s">
        <v>45</v>
      </c>
      <c r="D222" s="369"/>
      <c r="E222" s="369"/>
      <c r="F222" s="369"/>
      <c r="G222" s="369" t="s">
        <v>46</v>
      </c>
      <c r="H222" s="369"/>
      <c r="I222" s="369"/>
      <c r="J222" s="369"/>
      <c r="K222" s="369"/>
      <c r="L222" s="369"/>
      <c r="M222" s="369"/>
      <c r="N222" s="369"/>
      <c r="O222" s="369"/>
      <c r="P222" s="369"/>
      <c r="Q222" s="369"/>
      <c r="R222" s="369"/>
      <c r="S222" s="369"/>
      <c r="T222" s="369"/>
      <c r="U222" s="369"/>
      <c r="V222" s="369"/>
      <c r="W222" s="369"/>
      <c r="X222" s="369"/>
      <c r="Y222" s="369"/>
      <c r="Z222" s="348" t="s">
        <v>47</v>
      </c>
      <c r="AA222" s="348" t="s">
        <v>48</v>
      </c>
      <c r="AB222" s="47"/>
      <c r="AC222" s="370" t="s">
        <v>49</v>
      </c>
      <c r="AD222" s="373" t="s">
        <v>4</v>
      </c>
      <c r="AE222" s="374" t="s">
        <v>50</v>
      </c>
      <c r="AF222" s="374"/>
      <c r="AG222" s="374"/>
      <c r="AH222" s="374"/>
      <c r="AI222" s="374"/>
      <c r="AJ222" s="374"/>
      <c r="AK222" s="374"/>
      <c r="AL222" s="374"/>
      <c r="AM222" s="374"/>
      <c r="AN222" s="375" t="s">
        <v>8</v>
      </c>
      <c r="AO222" s="235"/>
      <c r="AP222" s="355" t="s">
        <v>3</v>
      </c>
      <c r="AQ222" s="358" t="s">
        <v>45</v>
      </c>
      <c r="AR222" s="358"/>
      <c r="AS222" s="358"/>
      <c r="AT222" s="358"/>
      <c r="AU222" s="358" t="s">
        <v>46</v>
      </c>
      <c r="AV222" s="358"/>
      <c r="AW222" s="358"/>
      <c r="AX222" s="358"/>
      <c r="AY222" s="358"/>
      <c r="AZ222" s="358"/>
      <c r="BA222" s="358"/>
      <c r="BB222" s="358"/>
      <c r="BC222" s="358"/>
      <c r="BD222" s="358"/>
      <c r="BE222" s="358"/>
      <c r="BF222" s="358"/>
      <c r="BG222" s="358"/>
      <c r="BH222" s="358"/>
      <c r="BI222" s="358"/>
      <c r="BJ222" s="358"/>
      <c r="BK222" s="358"/>
      <c r="BL222" s="358"/>
      <c r="BM222" s="358"/>
      <c r="BN222" s="359" t="s">
        <v>48</v>
      </c>
      <c r="BO222" s="47"/>
      <c r="BP222" s="47"/>
      <c r="BQ222" s="47"/>
      <c r="BR222" s="362" t="s">
        <v>49</v>
      </c>
      <c r="BS222" s="342" t="s">
        <v>4</v>
      </c>
      <c r="BT222" s="365" t="s">
        <v>50</v>
      </c>
      <c r="BU222" s="365"/>
      <c r="BV222" s="365"/>
      <c r="BW222" s="365"/>
      <c r="BX222" s="365"/>
      <c r="BY222" s="365"/>
      <c r="BZ222" s="365"/>
      <c r="CA222" s="365"/>
      <c r="CB222" s="365"/>
      <c r="CC222" s="366" t="s">
        <v>8</v>
      </c>
      <c r="CD222" s="151"/>
      <c r="CE222" s="151"/>
      <c r="CF222" s="151"/>
      <c r="CG222" s="362" t="s">
        <v>49</v>
      </c>
      <c r="CH222" s="342" t="s">
        <v>9</v>
      </c>
      <c r="CI222" s="342" t="s">
        <v>10</v>
      </c>
      <c r="CJ222" s="342" t="s">
        <v>7</v>
      </c>
      <c r="CK222" s="345" t="s">
        <v>8</v>
      </c>
      <c r="CN222" s="362" t="s">
        <v>49</v>
      </c>
      <c r="CO222" s="342" t="s">
        <v>184</v>
      </c>
      <c r="CP222" s="342" t="s">
        <v>182</v>
      </c>
      <c r="CQ222" s="342" t="s">
        <v>183</v>
      </c>
      <c r="CR222" s="345" t="s">
        <v>8</v>
      </c>
      <c r="CT222" s="362" t="s">
        <v>49</v>
      </c>
      <c r="CU222" s="342" t="s">
        <v>178</v>
      </c>
      <c r="CV222" s="342" t="s">
        <v>185</v>
      </c>
      <c r="CW222" s="345" t="s">
        <v>8</v>
      </c>
    </row>
    <row r="223" spans="2:101" s="49" customFormat="1" ht="12.75" hidden="1" customHeight="1" outlineLevel="1">
      <c r="B223" s="348"/>
      <c r="C223" s="348" t="s">
        <v>51</v>
      </c>
      <c r="D223" s="348" t="s">
        <v>229</v>
      </c>
      <c r="E223" s="348" t="s">
        <v>53</v>
      </c>
      <c r="F223" s="238" t="s">
        <v>54</v>
      </c>
      <c r="G223" s="348" t="s">
        <v>55</v>
      </c>
      <c r="H223" s="348"/>
      <c r="I223" s="348"/>
      <c r="J223" s="348" t="s">
        <v>56</v>
      </c>
      <c r="K223" s="348"/>
      <c r="L223" s="348"/>
      <c r="M223" s="348"/>
      <c r="N223" s="348" t="s">
        <v>40</v>
      </c>
      <c r="O223" s="348"/>
      <c r="P223" s="348"/>
      <c r="Q223" s="348"/>
      <c r="R223" s="348"/>
      <c r="S223" s="348"/>
      <c r="T223" s="348"/>
      <c r="U223" s="348" t="s">
        <v>7</v>
      </c>
      <c r="V223" s="348"/>
      <c r="W223" s="348"/>
      <c r="X223" s="348"/>
      <c r="Y223" s="348"/>
      <c r="Z223" s="348"/>
      <c r="AA223" s="348"/>
      <c r="AB223" s="47"/>
      <c r="AC223" s="371"/>
      <c r="AD223" s="343"/>
      <c r="AE223" s="349" t="s">
        <v>5</v>
      </c>
      <c r="AF223" s="349"/>
      <c r="AG223" s="349"/>
      <c r="AH223" s="349" t="s">
        <v>6</v>
      </c>
      <c r="AI223" s="349"/>
      <c r="AJ223" s="349"/>
      <c r="AK223" s="349"/>
      <c r="AL223" s="350" t="s">
        <v>40</v>
      </c>
      <c r="AM223" s="350" t="s">
        <v>7</v>
      </c>
      <c r="AN223" s="376"/>
      <c r="AO223" s="235"/>
      <c r="AP223" s="356"/>
      <c r="AQ223" s="352" t="s">
        <v>51</v>
      </c>
      <c r="AR223" s="352" t="s">
        <v>52</v>
      </c>
      <c r="AS223" s="352" t="s">
        <v>53</v>
      </c>
      <c r="AT223" s="300" t="s">
        <v>54</v>
      </c>
      <c r="AU223" s="354" t="s">
        <v>55</v>
      </c>
      <c r="AV223" s="354"/>
      <c r="AW223" s="354"/>
      <c r="AX223" s="354" t="s">
        <v>56</v>
      </c>
      <c r="AY223" s="354"/>
      <c r="AZ223" s="354"/>
      <c r="BA223" s="354"/>
      <c r="BB223" s="354" t="s">
        <v>40</v>
      </c>
      <c r="BC223" s="354"/>
      <c r="BD223" s="354"/>
      <c r="BE223" s="354"/>
      <c r="BF223" s="354"/>
      <c r="BG223" s="354"/>
      <c r="BH223" s="354"/>
      <c r="BI223" s="354" t="s">
        <v>7</v>
      </c>
      <c r="BJ223" s="354"/>
      <c r="BK223" s="354"/>
      <c r="BL223" s="354"/>
      <c r="BM223" s="354"/>
      <c r="BN223" s="360"/>
      <c r="BO223" s="47"/>
      <c r="BP223" s="47"/>
      <c r="BQ223" s="47"/>
      <c r="BR223" s="363"/>
      <c r="BS223" s="343"/>
      <c r="BT223" s="349" t="s">
        <v>5</v>
      </c>
      <c r="BU223" s="349"/>
      <c r="BV223" s="349"/>
      <c r="BW223" s="378" t="s">
        <v>6</v>
      </c>
      <c r="BX223" s="379"/>
      <c r="BY223" s="379"/>
      <c r="BZ223" s="380"/>
      <c r="CA223" s="350" t="s">
        <v>40</v>
      </c>
      <c r="CB223" s="350" t="s">
        <v>7</v>
      </c>
      <c r="CC223" s="367"/>
      <c r="CD223" s="151"/>
      <c r="CE223" s="151"/>
      <c r="CF223" s="151"/>
      <c r="CG223" s="363"/>
      <c r="CH223" s="343"/>
      <c r="CI223" s="343"/>
      <c r="CJ223" s="343"/>
      <c r="CK223" s="346"/>
      <c r="CN223" s="363"/>
      <c r="CO223" s="343"/>
      <c r="CP223" s="343"/>
      <c r="CQ223" s="343"/>
      <c r="CR223" s="346"/>
      <c r="CT223" s="363"/>
      <c r="CU223" s="343"/>
      <c r="CV223" s="343"/>
      <c r="CW223" s="346"/>
    </row>
    <row r="224" spans="2:101" s="50" customFormat="1" ht="26.25" hidden="1" outlineLevel="1" thickBot="1">
      <c r="B224" s="348"/>
      <c r="C224" s="348"/>
      <c r="D224" s="348"/>
      <c r="E224" s="348"/>
      <c r="F224" s="238" t="s">
        <v>57</v>
      </c>
      <c r="G224" s="239" t="s">
        <v>58</v>
      </c>
      <c r="H224" s="239" t="s">
        <v>59</v>
      </c>
      <c r="I224" s="239" t="s">
        <v>60</v>
      </c>
      <c r="J224" s="239" t="s">
        <v>61</v>
      </c>
      <c r="K224" s="239" t="s">
        <v>62</v>
      </c>
      <c r="L224" s="239" t="s">
        <v>63</v>
      </c>
      <c r="M224" s="239" t="s">
        <v>44</v>
      </c>
      <c r="N224" s="239" t="s">
        <v>64</v>
      </c>
      <c r="O224" s="239" t="s">
        <v>65</v>
      </c>
      <c r="P224" s="239" t="s">
        <v>66</v>
      </c>
      <c r="Q224" s="239" t="s">
        <v>67</v>
      </c>
      <c r="R224" s="239" t="s">
        <v>68</v>
      </c>
      <c r="S224" s="239" t="s">
        <v>69</v>
      </c>
      <c r="T224" s="239" t="s">
        <v>70</v>
      </c>
      <c r="U224" s="239" t="s">
        <v>71</v>
      </c>
      <c r="V224" s="239" t="s">
        <v>72</v>
      </c>
      <c r="W224" s="239" t="s">
        <v>73</v>
      </c>
      <c r="X224" s="239" t="s">
        <v>74</v>
      </c>
      <c r="Y224" s="239" t="s">
        <v>75</v>
      </c>
      <c r="Z224" s="348"/>
      <c r="AA224" s="348"/>
      <c r="AB224" s="47"/>
      <c r="AC224" s="372"/>
      <c r="AD224" s="351"/>
      <c r="AE224" s="97" t="s">
        <v>41</v>
      </c>
      <c r="AF224" s="97" t="s">
        <v>42</v>
      </c>
      <c r="AG224" s="97" t="s">
        <v>43</v>
      </c>
      <c r="AH224" s="97" t="s">
        <v>41</v>
      </c>
      <c r="AI224" s="97" t="s">
        <v>42</v>
      </c>
      <c r="AJ224" s="97" t="s">
        <v>43</v>
      </c>
      <c r="AK224" s="97" t="s">
        <v>44</v>
      </c>
      <c r="AL224" s="351"/>
      <c r="AM224" s="351"/>
      <c r="AN224" s="377"/>
      <c r="AO224" s="235"/>
      <c r="AP224" s="357"/>
      <c r="AQ224" s="353"/>
      <c r="AR224" s="353"/>
      <c r="AS224" s="353"/>
      <c r="AT224" s="301" t="s">
        <v>57</v>
      </c>
      <c r="AU224" s="302" t="s">
        <v>58</v>
      </c>
      <c r="AV224" s="302" t="s">
        <v>59</v>
      </c>
      <c r="AW224" s="302" t="s">
        <v>60</v>
      </c>
      <c r="AX224" s="302" t="s">
        <v>61</v>
      </c>
      <c r="AY224" s="302" t="s">
        <v>62</v>
      </c>
      <c r="AZ224" s="302" t="s">
        <v>63</v>
      </c>
      <c r="BA224" s="302" t="s">
        <v>44</v>
      </c>
      <c r="BB224" s="302" t="s">
        <v>64</v>
      </c>
      <c r="BC224" s="302" t="s">
        <v>65</v>
      </c>
      <c r="BD224" s="302" t="s">
        <v>66</v>
      </c>
      <c r="BE224" s="302" t="s">
        <v>67</v>
      </c>
      <c r="BF224" s="302" t="s">
        <v>68</v>
      </c>
      <c r="BG224" s="302" t="s">
        <v>69</v>
      </c>
      <c r="BH224" s="302" t="s">
        <v>70</v>
      </c>
      <c r="BI224" s="302" t="s">
        <v>71</v>
      </c>
      <c r="BJ224" s="302" t="s">
        <v>72</v>
      </c>
      <c r="BK224" s="302" t="s">
        <v>73</v>
      </c>
      <c r="BL224" s="302" t="s">
        <v>74</v>
      </c>
      <c r="BM224" s="302" t="s">
        <v>75</v>
      </c>
      <c r="BN224" s="361"/>
      <c r="BO224" s="47"/>
      <c r="BP224" s="47"/>
      <c r="BQ224" s="47"/>
      <c r="BR224" s="364"/>
      <c r="BS224" s="344"/>
      <c r="BT224" s="133" t="s">
        <v>41</v>
      </c>
      <c r="BU224" s="133" t="s">
        <v>42</v>
      </c>
      <c r="BV224" s="133" t="s">
        <v>43</v>
      </c>
      <c r="BW224" s="133" t="s">
        <v>41</v>
      </c>
      <c r="BX224" s="133" t="s">
        <v>42</v>
      </c>
      <c r="BY224" s="133" t="s">
        <v>43</v>
      </c>
      <c r="BZ224" s="133" t="s">
        <v>44</v>
      </c>
      <c r="CA224" s="344"/>
      <c r="CB224" s="344"/>
      <c r="CC224" s="368"/>
      <c r="CD224" s="151"/>
      <c r="CE224" s="151"/>
      <c r="CF224" s="151"/>
      <c r="CG224" s="364"/>
      <c r="CH224" s="344"/>
      <c r="CI224" s="344"/>
      <c r="CJ224" s="344"/>
      <c r="CK224" s="347"/>
      <c r="CN224" s="364"/>
      <c r="CO224" s="344"/>
      <c r="CP224" s="344"/>
      <c r="CQ224" s="344"/>
      <c r="CR224" s="347"/>
      <c r="CT224" s="364"/>
      <c r="CU224" s="344"/>
      <c r="CV224" s="344"/>
      <c r="CW224" s="347"/>
    </row>
    <row r="225" spans="2:101" s="55" customFormat="1" ht="13.5" hidden="1" outlineLevel="1">
      <c r="B225" s="15" t="s">
        <v>76</v>
      </c>
      <c r="C225" s="240">
        <v>21</v>
      </c>
      <c r="D225" s="240"/>
      <c r="E225" s="240"/>
      <c r="F225" s="240">
        <v>2</v>
      </c>
      <c r="G225" s="241"/>
      <c r="H225" s="241"/>
      <c r="I225" s="241"/>
      <c r="J225" s="241"/>
      <c r="K225" s="241"/>
      <c r="L225" s="241"/>
      <c r="M225" s="241"/>
      <c r="N225" s="241"/>
      <c r="O225" s="241"/>
      <c r="P225" s="241"/>
      <c r="Q225" s="241"/>
      <c r="R225" s="241"/>
      <c r="S225" s="241"/>
      <c r="T225" s="241"/>
      <c r="U225" s="241"/>
      <c r="V225" s="241"/>
      <c r="W225" s="241"/>
      <c r="X225" s="241"/>
      <c r="Y225" s="241"/>
      <c r="Z225" s="242">
        <f>SUM(C225:Y225)</f>
        <v>23</v>
      </c>
      <c r="AA225" s="243"/>
      <c r="AB225" s="51"/>
      <c r="AC225" s="52" t="s">
        <v>76</v>
      </c>
      <c r="AD225" s="53">
        <f>SUM(C225:F225)</f>
        <v>23</v>
      </c>
      <c r="AE225" s="53">
        <f t="shared" ref="AE225:AK243" si="1088">G225</f>
        <v>0</v>
      </c>
      <c r="AF225" s="53">
        <f t="shared" ref="AF225:AF242" si="1089">H225</f>
        <v>0</v>
      </c>
      <c r="AG225" s="53">
        <f t="shared" ref="AG225:AG242" si="1090">I225</f>
        <v>0</v>
      </c>
      <c r="AH225" s="53">
        <f t="shared" ref="AH225:AH242" si="1091">J225</f>
        <v>0</v>
      </c>
      <c r="AI225" s="53">
        <f t="shared" ref="AI225:AI242" si="1092">K225</f>
        <v>0</v>
      </c>
      <c r="AJ225" s="53">
        <f t="shared" ref="AJ225:AJ242" si="1093">L225</f>
        <v>0</v>
      </c>
      <c r="AK225" s="53">
        <f t="shared" ref="AK225:AK242" si="1094">M225</f>
        <v>0</v>
      </c>
      <c r="AL225" s="53">
        <f>SUM(N225:T225)</f>
        <v>0</v>
      </c>
      <c r="AM225" s="53">
        <f>SUM(U225:Y225)</f>
        <v>0</v>
      </c>
      <c r="AN225" s="54">
        <f>SUM(AD225:AM225)</f>
        <v>23</v>
      </c>
      <c r="AO225" s="121" t="str">
        <f t="shared" ref="AO225:AO248" si="1095">BO225</f>
        <v/>
      </c>
      <c r="AP225" s="294" t="s">
        <v>11</v>
      </c>
      <c r="AQ225" s="295">
        <f>SUM(C225:C228)</f>
        <v>91</v>
      </c>
      <c r="AR225" s="295">
        <f t="shared" ref="AR225" si="1096">SUM(D225:D228)</f>
        <v>4</v>
      </c>
      <c r="AS225" s="295">
        <f t="shared" ref="AS225" si="1097">SUM(E225:E228)</f>
        <v>0</v>
      </c>
      <c r="AT225" s="295">
        <f t="shared" ref="AT225" si="1098">SUM(F225:F228)</f>
        <v>7</v>
      </c>
      <c r="AU225" s="295">
        <f t="shared" ref="AU225" si="1099">SUM(G225:G228)</f>
        <v>0</v>
      </c>
      <c r="AV225" s="295">
        <f t="shared" ref="AV225" si="1100">SUM(H225:H228)</f>
        <v>0</v>
      </c>
      <c r="AW225" s="295">
        <f t="shared" ref="AW225" si="1101">SUM(I225:I228)</f>
        <v>0</v>
      </c>
      <c r="AX225" s="295">
        <f t="shared" ref="AX225" si="1102">SUM(J225:J228)</f>
        <v>6</v>
      </c>
      <c r="AY225" s="295">
        <f t="shared" ref="AY225" si="1103">SUM(K225:K228)</f>
        <v>0</v>
      </c>
      <c r="AZ225" s="295">
        <f t="shared" ref="AZ225" si="1104">SUM(L225:L228)</f>
        <v>0</v>
      </c>
      <c r="BA225" s="295">
        <f t="shared" ref="BA225" si="1105">SUM(M225:M228)</f>
        <v>0</v>
      </c>
      <c r="BB225" s="295">
        <f t="shared" ref="BB225" si="1106">SUM(N225:N228)</f>
        <v>0</v>
      </c>
      <c r="BC225" s="295">
        <f t="shared" ref="BC225" si="1107">SUM(O225:O228)</f>
        <v>0</v>
      </c>
      <c r="BD225" s="295">
        <f t="shared" ref="BD225" si="1108">SUM(P225:P228)</f>
        <v>0</v>
      </c>
      <c r="BE225" s="295">
        <f t="shared" ref="BE225" si="1109">SUM(Q225:Q228)</f>
        <v>0</v>
      </c>
      <c r="BF225" s="295">
        <f t="shared" ref="BF225" si="1110">SUM(R225:R228)</f>
        <v>0</v>
      </c>
      <c r="BG225" s="295">
        <f t="shared" ref="BG225" si="1111">SUM(S225:S228)</f>
        <v>0</v>
      </c>
      <c r="BH225" s="295">
        <f t="shared" ref="BH225" si="1112">SUM(T225:T228)</f>
        <v>0</v>
      </c>
      <c r="BI225" s="295">
        <f t="shared" ref="BI225" si="1113">SUM(U225:U228)</f>
        <v>0</v>
      </c>
      <c r="BJ225" s="295">
        <f t="shared" ref="BJ225" si="1114">SUM(V225:V228)</f>
        <v>0</v>
      </c>
      <c r="BK225" s="295">
        <f t="shared" ref="BK225" si="1115">SUM(W225:W228)</f>
        <v>0</v>
      </c>
      <c r="BL225" s="295">
        <f t="shared" ref="BL225" si="1116">SUM(X225:X228)</f>
        <v>0</v>
      </c>
      <c r="BM225" s="295">
        <f t="shared" ref="BM225" si="1117">SUM(Y225:Y228)</f>
        <v>0</v>
      </c>
      <c r="BN225" s="296">
        <f>SUM(AQ225:BM225)</f>
        <v>108</v>
      </c>
      <c r="BO225" s="162" t="str">
        <f t="shared" ref="BO225:BO230" si="1118">IF(BN225=MAX($BN$225:$BN$248),1,"")</f>
        <v/>
      </c>
      <c r="BP225" s="51"/>
      <c r="BQ225" s="161" t="str">
        <f t="shared" ref="BQ225:BQ248" si="1119">AO225</f>
        <v/>
      </c>
      <c r="BR225" s="157" t="s">
        <v>11</v>
      </c>
      <c r="BS225" s="158">
        <f>CH225</f>
        <v>102</v>
      </c>
      <c r="BT225" s="158">
        <f t="shared" ref="BT225" si="1120">SUM(AE225:AE228)</f>
        <v>0</v>
      </c>
      <c r="BU225" s="158">
        <f t="shared" ref="BU225" si="1121">SUM(AF225:AF228)</f>
        <v>0</v>
      </c>
      <c r="BV225" s="158">
        <f t="shared" ref="BV225" si="1122">SUM(AG225:AG228)</f>
        <v>0</v>
      </c>
      <c r="BW225" s="158">
        <f t="shared" ref="BW225" si="1123">SUM(AH225:AH228)</f>
        <v>6</v>
      </c>
      <c r="BX225" s="158">
        <f t="shared" ref="BX225" si="1124">SUM(AI225:AI228)</f>
        <v>0</v>
      </c>
      <c r="BY225" s="158">
        <f t="shared" ref="BY225" si="1125">SUM(AJ225:AJ228)</f>
        <v>0</v>
      </c>
      <c r="BZ225" s="158">
        <f t="shared" ref="BZ225" si="1126">SUM(AK225:AK228)</f>
        <v>0</v>
      </c>
      <c r="CA225" s="158">
        <f t="shared" ref="CA225" si="1127">SUM(AL225:AL228)</f>
        <v>0</v>
      </c>
      <c r="CB225" s="158">
        <f t="shared" ref="CB225" si="1128">SUM(AM225:AM228)</f>
        <v>0</v>
      </c>
      <c r="CC225" s="159">
        <f>SUM(BS225:CB225)</f>
        <v>108</v>
      </c>
      <c r="CD225" s="160" t="str">
        <f>BQ225</f>
        <v/>
      </c>
      <c r="CE225" s="121"/>
      <c r="CF225" s="161" t="str">
        <f>CD225</f>
        <v/>
      </c>
      <c r="CG225" s="157" t="s">
        <v>11</v>
      </c>
      <c r="CH225" s="158">
        <f>SUM(AD225:AD228)</f>
        <v>102</v>
      </c>
      <c r="CI225" s="158">
        <f>SUM(AE225:AK228)</f>
        <v>6</v>
      </c>
      <c r="CJ225" s="158">
        <f>SUM(CA225:CB225)</f>
        <v>0</v>
      </c>
      <c r="CK225" s="159">
        <f>SUM(CH225:CJ225)</f>
        <v>108</v>
      </c>
      <c r="CM225" s="202" t="str">
        <f>BQ225</f>
        <v/>
      </c>
      <c r="CN225" s="154" t="s">
        <v>11</v>
      </c>
      <c r="CO225" s="146">
        <f>BS225</f>
        <v>102</v>
      </c>
      <c r="CP225" s="146">
        <f>BT225+BU225+BW225+BX225</f>
        <v>6</v>
      </c>
      <c r="CQ225" s="146">
        <f>BV225+BY225+BZ225+CA225+CB225</f>
        <v>0</v>
      </c>
      <c r="CR225" s="147">
        <f>CC225</f>
        <v>108</v>
      </c>
      <c r="CS225" s="202" t="str">
        <f>CM225</f>
        <v/>
      </c>
      <c r="CT225" s="154" t="s">
        <v>11</v>
      </c>
      <c r="CU225" s="146">
        <f>CO225</f>
        <v>102</v>
      </c>
      <c r="CV225" s="146">
        <f>CP225+CQ225</f>
        <v>6</v>
      </c>
      <c r="CW225" s="147">
        <f>CR225</f>
        <v>108</v>
      </c>
    </row>
    <row r="226" spans="2:101" s="55" customFormat="1" ht="13.5" hidden="1" outlineLevel="1">
      <c r="B226" s="15" t="s">
        <v>77</v>
      </c>
      <c r="C226" s="240">
        <v>28</v>
      </c>
      <c r="D226" s="240">
        <v>1</v>
      </c>
      <c r="E226" s="240"/>
      <c r="F226" s="240">
        <v>2</v>
      </c>
      <c r="G226" s="241"/>
      <c r="H226" s="241"/>
      <c r="I226" s="241"/>
      <c r="J226" s="241"/>
      <c r="K226" s="241"/>
      <c r="L226" s="241"/>
      <c r="M226" s="241"/>
      <c r="N226" s="241"/>
      <c r="O226" s="241"/>
      <c r="P226" s="241"/>
      <c r="Q226" s="241"/>
      <c r="R226" s="241"/>
      <c r="S226" s="241"/>
      <c r="T226" s="241"/>
      <c r="U226" s="241"/>
      <c r="V226" s="241"/>
      <c r="W226" s="241"/>
      <c r="X226" s="241"/>
      <c r="Y226" s="241"/>
      <c r="Z226" s="242">
        <f t="shared" ref="Z226:Z289" si="1129">SUM(C226:Y226)</f>
        <v>31</v>
      </c>
      <c r="AA226" s="243"/>
      <c r="AB226" s="51"/>
      <c r="AC226" s="56" t="s">
        <v>77</v>
      </c>
      <c r="AD226" s="57">
        <f t="shared" ref="AD226:AD289" si="1130">SUM(C226:F226)</f>
        <v>31</v>
      </c>
      <c r="AE226" s="57">
        <f t="shared" si="1088"/>
        <v>0</v>
      </c>
      <c r="AF226" s="57">
        <f t="shared" si="1089"/>
        <v>0</v>
      </c>
      <c r="AG226" s="57">
        <f t="shared" si="1090"/>
        <v>0</v>
      </c>
      <c r="AH226" s="57">
        <f t="shared" si="1091"/>
        <v>0</v>
      </c>
      <c r="AI226" s="57">
        <f t="shared" si="1092"/>
        <v>0</v>
      </c>
      <c r="AJ226" s="57">
        <f t="shared" si="1093"/>
        <v>0</v>
      </c>
      <c r="AK226" s="57">
        <f t="shared" si="1094"/>
        <v>0</v>
      </c>
      <c r="AL226" s="57">
        <f t="shared" ref="AL226:AL289" si="1131">SUM(N226:T226)</f>
        <v>0</v>
      </c>
      <c r="AM226" s="57">
        <f t="shared" ref="AM226:AM289" si="1132">SUM(U226:Y226)</f>
        <v>0</v>
      </c>
      <c r="AN226" s="58">
        <f t="shared" ref="AN226:AN289" si="1133">SUM(AD226:AM226)</f>
        <v>31</v>
      </c>
      <c r="AO226" s="121" t="str">
        <f t="shared" si="1095"/>
        <v/>
      </c>
      <c r="AP226" s="306" t="s">
        <v>12</v>
      </c>
      <c r="AQ226" s="307">
        <f>SUM(C229:C232)</f>
        <v>66</v>
      </c>
      <c r="AR226" s="307">
        <f t="shared" ref="AR226" si="1134">SUM(D229:D232)</f>
        <v>2</v>
      </c>
      <c r="AS226" s="307">
        <f t="shared" ref="AS226" si="1135">SUM(E229:E232)</f>
        <v>0</v>
      </c>
      <c r="AT226" s="307">
        <f t="shared" ref="AT226" si="1136">SUM(F229:F232)</f>
        <v>0</v>
      </c>
      <c r="AU226" s="307">
        <f t="shared" ref="AU226" si="1137">SUM(G229:G232)</f>
        <v>0</v>
      </c>
      <c r="AV226" s="307">
        <f t="shared" ref="AV226" si="1138">SUM(H229:H232)</f>
        <v>0</v>
      </c>
      <c r="AW226" s="307">
        <f t="shared" ref="AW226" si="1139">SUM(I229:I232)</f>
        <v>0</v>
      </c>
      <c r="AX226" s="307">
        <f t="shared" ref="AX226" si="1140">SUM(J229:J232)</f>
        <v>4</v>
      </c>
      <c r="AY226" s="307">
        <f t="shared" ref="AY226" si="1141">SUM(K229:K232)</f>
        <v>0</v>
      </c>
      <c r="AZ226" s="307">
        <f t="shared" ref="AZ226" si="1142">SUM(L229:L232)</f>
        <v>0</v>
      </c>
      <c r="BA226" s="307">
        <f t="shared" ref="BA226" si="1143">SUM(M229:M232)</f>
        <v>0</v>
      </c>
      <c r="BB226" s="307">
        <f t="shared" ref="BB226" si="1144">SUM(N229:N232)</f>
        <v>0</v>
      </c>
      <c r="BC226" s="307">
        <f t="shared" ref="BC226" si="1145">SUM(O229:O232)</f>
        <v>0</v>
      </c>
      <c r="BD226" s="307">
        <f t="shared" ref="BD226" si="1146">SUM(P229:P232)</f>
        <v>0</v>
      </c>
      <c r="BE226" s="307">
        <f t="shared" ref="BE226" si="1147">SUM(Q229:Q232)</f>
        <v>0</v>
      </c>
      <c r="BF226" s="307">
        <f t="shared" ref="BF226" si="1148">SUM(R229:R232)</f>
        <v>0</v>
      </c>
      <c r="BG226" s="307">
        <f t="shared" ref="BG226" si="1149">SUM(S229:S232)</f>
        <v>0</v>
      </c>
      <c r="BH226" s="307">
        <f t="shared" ref="BH226" si="1150">SUM(T229:T232)</f>
        <v>0</v>
      </c>
      <c r="BI226" s="307">
        <f t="shared" ref="BI226" si="1151">SUM(U229:U232)</f>
        <v>0</v>
      </c>
      <c r="BJ226" s="307">
        <f t="shared" ref="BJ226" si="1152">SUM(V229:V232)</f>
        <v>0</v>
      </c>
      <c r="BK226" s="307">
        <f t="shared" ref="BK226" si="1153">SUM(W229:W232)</f>
        <v>0</v>
      </c>
      <c r="BL226" s="307">
        <f t="shared" ref="BL226" si="1154">SUM(X229:X232)</f>
        <v>0</v>
      </c>
      <c r="BM226" s="307">
        <f t="shared" ref="BM226" si="1155">SUM(Y229:Y232)</f>
        <v>0</v>
      </c>
      <c r="BN226" s="308">
        <f t="shared" ref="BN226:BN248" si="1156">SUM(AQ226:BM226)</f>
        <v>72</v>
      </c>
      <c r="BO226" s="162" t="str">
        <f t="shared" si="1118"/>
        <v/>
      </c>
      <c r="BP226" s="51"/>
      <c r="BQ226" s="161" t="str">
        <f t="shared" si="1119"/>
        <v/>
      </c>
      <c r="BR226" s="152" t="s">
        <v>12</v>
      </c>
      <c r="BS226" s="93">
        <f>CH226</f>
        <v>68</v>
      </c>
      <c r="BT226" s="93">
        <f t="shared" ref="BT226" si="1157">SUM(AE229:AE232)</f>
        <v>0</v>
      </c>
      <c r="BU226" s="93">
        <f t="shared" ref="BU226" si="1158">SUM(AF229:AF232)</f>
        <v>0</v>
      </c>
      <c r="BV226" s="93">
        <f t="shared" ref="BV226" si="1159">SUM(AG229:AG232)</f>
        <v>0</v>
      </c>
      <c r="BW226" s="93">
        <f t="shared" ref="BW226" si="1160">SUM(AH229:AH232)</f>
        <v>4</v>
      </c>
      <c r="BX226" s="93">
        <f t="shared" ref="BX226" si="1161">SUM(AI229:AI232)</f>
        <v>0</v>
      </c>
      <c r="BY226" s="93">
        <f t="shared" ref="BY226" si="1162">SUM(AJ229:AJ232)</f>
        <v>0</v>
      </c>
      <c r="BZ226" s="93">
        <f t="shared" ref="BZ226" si="1163">SUM(AK229:AK232)</f>
        <v>0</v>
      </c>
      <c r="CA226" s="93">
        <f t="shared" ref="CA226" si="1164">SUM(AL229:AL232)</f>
        <v>0</v>
      </c>
      <c r="CB226" s="93">
        <f t="shared" ref="CB226" si="1165">SUM(AM229:AM232)</f>
        <v>0</v>
      </c>
      <c r="CC226" s="141">
        <f t="shared" ref="CC226:CC248" si="1166">SUM(BS226:CB226)</f>
        <v>72</v>
      </c>
      <c r="CD226" s="160" t="str">
        <f t="shared" ref="CD226:CD248" si="1167">BQ226</f>
        <v/>
      </c>
      <c r="CE226" s="121"/>
      <c r="CF226" s="161" t="str">
        <f t="shared" ref="CF226:CF248" si="1168">CD226</f>
        <v/>
      </c>
      <c r="CG226" s="152" t="s">
        <v>12</v>
      </c>
      <c r="CH226" s="93">
        <f>SUM(AD229:AD232)</f>
        <v>68</v>
      </c>
      <c r="CI226" s="93">
        <f>SUM(AE229:AK232)</f>
        <v>4</v>
      </c>
      <c r="CJ226" s="93">
        <f t="shared" ref="CJ226:CJ248" si="1169">SUM(CA226:CB226)</f>
        <v>0</v>
      </c>
      <c r="CK226" s="141">
        <f t="shared" ref="CK226:CK248" si="1170">SUM(CH226:CJ226)</f>
        <v>72</v>
      </c>
      <c r="CM226" s="202" t="str">
        <f t="shared" ref="CM226:CM248" si="1171">BQ226</f>
        <v/>
      </c>
      <c r="CN226" s="152" t="s">
        <v>12</v>
      </c>
      <c r="CO226" s="93">
        <f t="shared" ref="CO226:CO248" si="1172">BS226</f>
        <v>68</v>
      </c>
      <c r="CP226" s="93">
        <f t="shared" ref="CP226:CP248" si="1173">BT226+BU226+BW226+BX226</f>
        <v>4</v>
      </c>
      <c r="CQ226" s="93">
        <f t="shared" ref="CQ226:CQ248" si="1174">BV226+BY226+BZ226+CA226+CB226</f>
        <v>0</v>
      </c>
      <c r="CR226" s="141">
        <f t="shared" ref="CR226:CR248" si="1175">CC226</f>
        <v>72</v>
      </c>
      <c r="CS226" s="202" t="str">
        <f t="shared" ref="CS226:CS248" si="1176">CM226</f>
        <v/>
      </c>
      <c r="CT226" s="152" t="s">
        <v>12</v>
      </c>
      <c r="CU226" s="93">
        <f t="shared" ref="CU226:CU248" si="1177">CO226</f>
        <v>68</v>
      </c>
      <c r="CV226" s="93">
        <f t="shared" ref="CV226:CV248" si="1178">CP226+CQ226</f>
        <v>4</v>
      </c>
      <c r="CW226" s="141">
        <f t="shared" ref="CW226:CW248" si="1179">CR226</f>
        <v>72</v>
      </c>
    </row>
    <row r="227" spans="2:101" s="55" customFormat="1" ht="13.5" hidden="1" outlineLevel="1">
      <c r="B227" s="15" t="s">
        <v>78</v>
      </c>
      <c r="C227" s="240">
        <v>25</v>
      </c>
      <c r="D227" s="240">
        <v>1</v>
      </c>
      <c r="E227" s="240"/>
      <c r="F227" s="240">
        <v>3</v>
      </c>
      <c r="G227" s="241"/>
      <c r="H227" s="241"/>
      <c r="I227" s="241"/>
      <c r="J227" s="241">
        <v>3</v>
      </c>
      <c r="K227" s="241"/>
      <c r="L227" s="241"/>
      <c r="M227" s="241"/>
      <c r="N227" s="241"/>
      <c r="O227" s="241"/>
      <c r="P227" s="241"/>
      <c r="Q227" s="241"/>
      <c r="R227" s="241"/>
      <c r="S227" s="241"/>
      <c r="T227" s="241"/>
      <c r="U227" s="241"/>
      <c r="V227" s="241"/>
      <c r="W227" s="241"/>
      <c r="X227" s="241"/>
      <c r="Y227" s="241"/>
      <c r="Z227" s="242">
        <f t="shared" si="1129"/>
        <v>32</v>
      </c>
      <c r="AA227" s="243"/>
      <c r="AB227" s="51"/>
      <c r="AC227" s="56" t="s">
        <v>78</v>
      </c>
      <c r="AD227" s="57">
        <f t="shared" si="1130"/>
        <v>29</v>
      </c>
      <c r="AE227" s="57">
        <f t="shared" si="1088"/>
        <v>0</v>
      </c>
      <c r="AF227" s="57">
        <f t="shared" si="1089"/>
        <v>0</v>
      </c>
      <c r="AG227" s="57">
        <f t="shared" si="1090"/>
        <v>0</v>
      </c>
      <c r="AH227" s="57">
        <f t="shared" si="1091"/>
        <v>3</v>
      </c>
      <c r="AI227" s="57">
        <f t="shared" si="1092"/>
        <v>0</v>
      </c>
      <c r="AJ227" s="57">
        <f t="shared" si="1093"/>
        <v>0</v>
      </c>
      <c r="AK227" s="57">
        <f t="shared" si="1094"/>
        <v>0</v>
      </c>
      <c r="AL227" s="57">
        <f t="shared" si="1131"/>
        <v>0</v>
      </c>
      <c r="AM227" s="57">
        <f t="shared" si="1132"/>
        <v>0</v>
      </c>
      <c r="AN227" s="58">
        <f t="shared" si="1133"/>
        <v>32</v>
      </c>
      <c r="AO227" s="121" t="str">
        <f t="shared" si="1095"/>
        <v/>
      </c>
      <c r="AP227" s="293" t="s">
        <v>13</v>
      </c>
      <c r="AQ227" s="297">
        <f>SUM(C233:C236)</f>
        <v>55</v>
      </c>
      <c r="AR227" s="297">
        <f t="shared" ref="AR227" si="1180">SUM(D233:D236)</f>
        <v>0</v>
      </c>
      <c r="AS227" s="297">
        <f t="shared" ref="AS227" si="1181">SUM(E233:E236)</f>
        <v>0</v>
      </c>
      <c r="AT227" s="297">
        <f t="shared" ref="AT227" si="1182">SUM(F233:F236)</f>
        <v>0</v>
      </c>
      <c r="AU227" s="297">
        <f t="shared" ref="AU227" si="1183">SUM(G233:G236)</f>
        <v>0</v>
      </c>
      <c r="AV227" s="297">
        <f t="shared" ref="AV227" si="1184">SUM(H233:H236)</f>
        <v>0</v>
      </c>
      <c r="AW227" s="297">
        <f t="shared" ref="AW227" si="1185">SUM(I233:I236)</f>
        <v>0</v>
      </c>
      <c r="AX227" s="297">
        <f t="shared" ref="AX227" si="1186">SUM(J233:J236)</f>
        <v>1</v>
      </c>
      <c r="AY227" s="297">
        <f t="shared" ref="AY227" si="1187">SUM(K233:K236)</f>
        <v>1</v>
      </c>
      <c r="AZ227" s="297">
        <f t="shared" ref="AZ227" si="1188">SUM(L233:L236)</f>
        <v>0</v>
      </c>
      <c r="BA227" s="297">
        <f t="shared" ref="BA227" si="1189">SUM(M233:M236)</f>
        <v>0</v>
      </c>
      <c r="BB227" s="297">
        <f t="shared" ref="BB227" si="1190">SUM(N233:N236)</f>
        <v>0</v>
      </c>
      <c r="BC227" s="297">
        <f t="shared" ref="BC227" si="1191">SUM(O233:O236)</f>
        <v>0</v>
      </c>
      <c r="BD227" s="297">
        <f t="shared" ref="BD227" si="1192">SUM(P233:P236)</f>
        <v>0</v>
      </c>
      <c r="BE227" s="297">
        <f t="shared" ref="BE227" si="1193">SUM(Q233:Q236)</f>
        <v>0</v>
      </c>
      <c r="BF227" s="297">
        <f t="shared" ref="BF227" si="1194">SUM(R233:R236)</f>
        <v>0</v>
      </c>
      <c r="BG227" s="297">
        <f t="shared" ref="BG227" si="1195">SUM(S233:S236)</f>
        <v>0</v>
      </c>
      <c r="BH227" s="297">
        <f t="shared" ref="BH227" si="1196">SUM(T233:T236)</f>
        <v>0</v>
      </c>
      <c r="BI227" s="297">
        <f t="shared" ref="BI227" si="1197">SUM(U233:U236)</f>
        <v>0</v>
      </c>
      <c r="BJ227" s="297">
        <f t="shared" ref="BJ227" si="1198">SUM(V233:V236)</f>
        <v>0</v>
      </c>
      <c r="BK227" s="297">
        <f t="shared" ref="BK227" si="1199">SUM(W233:W236)</f>
        <v>0</v>
      </c>
      <c r="BL227" s="297">
        <f t="shared" ref="BL227" si="1200">SUM(X233:X236)</f>
        <v>0</v>
      </c>
      <c r="BM227" s="297">
        <f t="shared" ref="BM227" si="1201">SUM(Y233:Y236)</f>
        <v>0</v>
      </c>
      <c r="BN227" s="298">
        <f t="shared" si="1156"/>
        <v>57</v>
      </c>
      <c r="BO227" s="162" t="str">
        <f t="shared" si="1118"/>
        <v/>
      </c>
      <c r="BP227" s="51"/>
      <c r="BQ227" s="161" t="str">
        <f t="shared" si="1119"/>
        <v/>
      </c>
      <c r="BR227" s="152" t="s">
        <v>13</v>
      </c>
      <c r="BS227" s="93">
        <f t="shared" ref="BS227:BS248" si="1202">CH227</f>
        <v>55</v>
      </c>
      <c r="BT227" s="93">
        <f t="shared" ref="BT227" si="1203">SUM(AE233:AE236)</f>
        <v>0</v>
      </c>
      <c r="BU227" s="93">
        <f t="shared" ref="BU227" si="1204">SUM(AF233:AF236)</f>
        <v>0</v>
      </c>
      <c r="BV227" s="93">
        <f t="shared" ref="BV227" si="1205">SUM(AG233:AG236)</f>
        <v>0</v>
      </c>
      <c r="BW227" s="93">
        <f t="shared" ref="BW227" si="1206">SUM(AH233:AH236)</f>
        <v>1</v>
      </c>
      <c r="BX227" s="93">
        <f t="shared" ref="BX227" si="1207">SUM(AI233:AI236)</f>
        <v>1</v>
      </c>
      <c r="BY227" s="93">
        <f t="shared" ref="BY227" si="1208">SUM(AJ233:AJ236)</f>
        <v>0</v>
      </c>
      <c r="BZ227" s="93">
        <f t="shared" ref="BZ227" si="1209">SUM(AK233:AK236)</f>
        <v>0</v>
      </c>
      <c r="CA227" s="93">
        <f t="shared" ref="CA227" si="1210">SUM(AL233:AL236)</f>
        <v>0</v>
      </c>
      <c r="CB227" s="93">
        <f t="shared" ref="CB227" si="1211">SUM(AM233:AM236)</f>
        <v>0</v>
      </c>
      <c r="CC227" s="141">
        <f t="shared" si="1166"/>
        <v>57</v>
      </c>
      <c r="CD227" s="160" t="str">
        <f t="shared" si="1167"/>
        <v/>
      </c>
      <c r="CE227" s="121"/>
      <c r="CF227" s="161" t="str">
        <f t="shared" si="1168"/>
        <v/>
      </c>
      <c r="CG227" s="152" t="s">
        <v>13</v>
      </c>
      <c r="CH227" s="93">
        <f>SUM(AD233:AD236)</f>
        <v>55</v>
      </c>
      <c r="CI227" s="93">
        <f>SUM(AE233:AK236)</f>
        <v>2</v>
      </c>
      <c r="CJ227" s="93">
        <f t="shared" si="1169"/>
        <v>0</v>
      </c>
      <c r="CK227" s="141">
        <f t="shared" si="1170"/>
        <v>57</v>
      </c>
      <c r="CM227" s="202" t="str">
        <f t="shared" si="1171"/>
        <v/>
      </c>
      <c r="CN227" s="152" t="s">
        <v>13</v>
      </c>
      <c r="CO227" s="93">
        <f t="shared" si="1172"/>
        <v>55</v>
      </c>
      <c r="CP227" s="93">
        <f t="shared" si="1173"/>
        <v>2</v>
      </c>
      <c r="CQ227" s="93">
        <f t="shared" si="1174"/>
        <v>0</v>
      </c>
      <c r="CR227" s="141">
        <f t="shared" si="1175"/>
        <v>57</v>
      </c>
      <c r="CS227" s="202" t="str">
        <f t="shared" si="1176"/>
        <v/>
      </c>
      <c r="CT227" s="152" t="s">
        <v>13</v>
      </c>
      <c r="CU227" s="93">
        <f t="shared" si="1177"/>
        <v>55</v>
      </c>
      <c r="CV227" s="93">
        <f t="shared" si="1178"/>
        <v>2</v>
      </c>
      <c r="CW227" s="141">
        <f t="shared" si="1179"/>
        <v>57</v>
      </c>
    </row>
    <row r="228" spans="2:101" s="55" customFormat="1" ht="13.5" hidden="1" outlineLevel="1">
      <c r="B228" s="15" t="s">
        <v>79</v>
      </c>
      <c r="C228" s="240">
        <v>17</v>
      </c>
      <c r="D228" s="240">
        <v>2</v>
      </c>
      <c r="E228" s="240"/>
      <c r="F228" s="240"/>
      <c r="G228" s="241"/>
      <c r="H228" s="241"/>
      <c r="I228" s="241"/>
      <c r="J228" s="241">
        <v>3</v>
      </c>
      <c r="K228" s="241"/>
      <c r="L228" s="241"/>
      <c r="M228" s="241"/>
      <c r="N228" s="241"/>
      <c r="O228" s="241"/>
      <c r="P228" s="241"/>
      <c r="Q228" s="241"/>
      <c r="R228" s="241"/>
      <c r="S228" s="241"/>
      <c r="T228" s="241"/>
      <c r="U228" s="241"/>
      <c r="V228" s="241"/>
      <c r="W228" s="241"/>
      <c r="X228" s="241"/>
      <c r="Y228" s="241"/>
      <c r="Z228" s="242">
        <f t="shared" si="1129"/>
        <v>22</v>
      </c>
      <c r="AA228" s="243">
        <f>SUM(Z225:Z228)</f>
        <v>108</v>
      </c>
      <c r="AB228" s="51"/>
      <c r="AC228" s="56" t="s">
        <v>79</v>
      </c>
      <c r="AD228" s="57">
        <f t="shared" si="1130"/>
        <v>19</v>
      </c>
      <c r="AE228" s="57">
        <f t="shared" si="1088"/>
        <v>0</v>
      </c>
      <c r="AF228" s="57">
        <f t="shared" si="1089"/>
        <v>0</v>
      </c>
      <c r="AG228" s="57">
        <f t="shared" si="1090"/>
        <v>0</v>
      </c>
      <c r="AH228" s="57">
        <f t="shared" si="1091"/>
        <v>3</v>
      </c>
      <c r="AI228" s="57">
        <f t="shared" si="1092"/>
        <v>0</v>
      </c>
      <c r="AJ228" s="57">
        <f t="shared" si="1093"/>
        <v>0</v>
      </c>
      <c r="AK228" s="57">
        <f t="shared" si="1094"/>
        <v>0</v>
      </c>
      <c r="AL228" s="57">
        <f t="shared" si="1131"/>
        <v>0</v>
      </c>
      <c r="AM228" s="57">
        <f t="shared" si="1132"/>
        <v>0</v>
      </c>
      <c r="AN228" s="58">
        <f t="shared" si="1133"/>
        <v>22</v>
      </c>
      <c r="AO228" s="121" t="str">
        <f t="shared" si="1095"/>
        <v/>
      </c>
      <c r="AP228" s="306" t="s">
        <v>14</v>
      </c>
      <c r="AQ228" s="307">
        <f>SUM(C237:C240)</f>
        <v>56</v>
      </c>
      <c r="AR228" s="307">
        <f t="shared" ref="AR228" si="1212">SUM(D237:D240)</f>
        <v>4</v>
      </c>
      <c r="AS228" s="307">
        <f t="shared" ref="AS228" si="1213">SUM(E237:E240)</f>
        <v>0</v>
      </c>
      <c r="AT228" s="307">
        <f t="shared" ref="AT228" si="1214">SUM(F237:F240)</f>
        <v>0</v>
      </c>
      <c r="AU228" s="307">
        <f t="shared" ref="AU228" si="1215">SUM(G237:G240)</f>
        <v>0</v>
      </c>
      <c r="AV228" s="307">
        <f t="shared" ref="AV228" si="1216">SUM(H237:H240)</f>
        <v>0</v>
      </c>
      <c r="AW228" s="307">
        <f t="shared" ref="AW228" si="1217">SUM(I237:I240)</f>
        <v>0</v>
      </c>
      <c r="AX228" s="307">
        <f t="shared" ref="AX228" si="1218">SUM(J237:J240)</f>
        <v>4</v>
      </c>
      <c r="AY228" s="307">
        <f t="shared" ref="AY228" si="1219">SUM(K237:K240)</f>
        <v>0</v>
      </c>
      <c r="AZ228" s="307">
        <f t="shared" ref="AZ228" si="1220">SUM(L237:L240)</f>
        <v>0</v>
      </c>
      <c r="BA228" s="307">
        <f t="shared" ref="BA228" si="1221">SUM(M237:M240)</f>
        <v>0</v>
      </c>
      <c r="BB228" s="307">
        <f t="shared" ref="BB228" si="1222">SUM(N237:N240)</f>
        <v>0</v>
      </c>
      <c r="BC228" s="307">
        <f t="shared" ref="BC228" si="1223">SUM(O237:O240)</f>
        <v>0</v>
      </c>
      <c r="BD228" s="307">
        <f t="shared" ref="BD228" si="1224">SUM(P237:P240)</f>
        <v>0</v>
      </c>
      <c r="BE228" s="307">
        <f t="shared" ref="BE228" si="1225">SUM(Q237:Q240)</f>
        <v>0</v>
      </c>
      <c r="BF228" s="307">
        <f t="shared" ref="BF228" si="1226">SUM(R237:R240)</f>
        <v>0</v>
      </c>
      <c r="BG228" s="307">
        <f t="shared" ref="BG228" si="1227">SUM(S237:S240)</f>
        <v>0</v>
      </c>
      <c r="BH228" s="307">
        <f t="shared" ref="BH228" si="1228">SUM(T237:T240)</f>
        <v>0</v>
      </c>
      <c r="BI228" s="307">
        <f t="shared" ref="BI228" si="1229">SUM(U237:U240)</f>
        <v>0</v>
      </c>
      <c r="BJ228" s="307">
        <f t="shared" ref="BJ228" si="1230">SUM(V237:V240)</f>
        <v>0</v>
      </c>
      <c r="BK228" s="307">
        <f t="shared" ref="BK228" si="1231">SUM(W237:W240)</f>
        <v>0</v>
      </c>
      <c r="BL228" s="307">
        <f t="shared" ref="BL228" si="1232">SUM(X237:X240)</f>
        <v>0</v>
      </c>
      <c r="BM228" s="307">
        <f t="shared" ref="BM228" si="1233">SUM(Y237:Y240)</f>
        <v>0</v>
      </c>
      <c r="BN228" s="308">
        <f t="shared" si="1156"/>
        <v>64</v>
      </c>
      <c r="BO228" s="162" t="str">
        <f t="shared" si="1118"/>
        <v/>
      </c>
      <c r="BP228" s="51"/>
      <c r="BQ228" s="161" t="str">
        <f t="shared" si="1119"/>
        <v/>
      </c>
      <c r="BR228" s="152" t="s">
        <v>14</v>
      </c>
      <c r="BS228" s="93">
        <f t="shared" si="1202"/>
        <v>60</v>
      </c>
      <c r="BT228" s="93">
        <f t="shared" ref="BT228" si="1234">SUM(AE237:AE240)</f>
        <v>0</v>
      </c>
      <c r="BU228" s="93">
        <f t="shared" ref="BU228" si="1235">SUM(AF237:AF240)</f>
        <v>0</v>
      </c>
      <c r="BV228" s="93">
        <f t="shared" ref="BV228" si="1236">SUM(AG237:AG240)</f>
        <v>0</v>
      </c>
      <c r="BW228" s="93">
        <f t="shared" ref="BW228" si="1237">SUM(AH237:AH240)</f>
        <v>4</v>
      </c>
      <c r="BX228" s="93">
        <f t="shared" ref="BX228" si="1238">SUM(AI237:AI240)</f>
        <v>0</v>
      </c>
      <c r="BY228" s="93">
        <f t="shared" ref="BY228" si="1239">SUM(AJ237:AJ240)</f>
        <v>0</v>
      </c>
      <c r="BZ228" s="93">
        <f t="shared" ref="BZ228" si="1240">SUM(AK237:AK240)</f>
        <v>0</v>
      </c>
      <c r="CA228" s="93">
        <f t="shared" ref="CA228" si="1241">SUM(AL237:AL240)</f>
        <v>0</v>
      </c>
      <c r="CB228" s="93">
        <f t="shared" ref="CB228" si="1242">SUM(AM237:AM240)</f>
        <v>0</v>
      </c>
      <c r="CC228" s="141">
        <f t="shared" si="1166"/>
        <v>64</v>
      </c>
      <c r="CD228" s="160" t="str">
        <f t="shared" si="1167"/>
        <v/>
      </c>
      <c r="CE228" s="121"/>
      <c r="CF228" s="161" t="str">
        <f t="shared" si="1168"/>
        <v/>
      </c>
      <c r="CG228" s="152" t="s">
        <v>14</v>
      </c>
      <c r="CH228" s="93">
        <f>SUM(AD237:AD240)</f>
        <v>60</v>
      </c>
      <c r="CI228" s="93">
        <f>SUM(AE237:AK240)</f>
        <v>4</v>
      </c>
      <c r="CJ228" s="93">
        <f t="shared" si="1169"/>
        <v>0</v>
      </c>
      <c r="CK228" s="141">
        <f t="shared" si="1170"/>
        <v>64</v>
      </c>
      <c r="CM228" s="202" t="str">
        <f t="shared" si="1171"/>
        <v/>
      </c>
      <c r="CN228" s="152" t="s">
        <v>14</v>
      </c>
      <c r="CO228" s="93">
        <f t="shared" si="1172"/>
        <v>60</v>
      </c>
      <c r="CP228" s="93">
        <f t="shared" si="1173"/>
        <v>4</v>
      </c>
      <c r="CQ228" s="93">
        <f t="shared" si="1174"/>
        <v>0</v>
      </c>
      <c r="CR228" s="141">
        <f t="shared" si="1175"/>
        <v>64</v>
      </c>
      <c r="CS228" s="202" t="str">
        <f t="shared" si="1176"/>
        <v/>
      </c>
      <c r="CT228" s="152" t="s">
        <v>14</v>
      </c>
      <c r="CU228" s="93">
        <f t="shared" si="1177"/>
        <v>60</v>
      </c>
      <c r="CV228" s="93">
        <f t="shared" si="1178"/>
        <v>4</v>
      </c>
      <c r="CW228" s="141">
        <f t="shared" si="1179"/>
        <v>64</v>
      </c>
    </row>
    <row r="229" spans="2:101" s="55" customFormat="1" ht="13.5" hidden="1" outlineLevel="1">
      <c r="B229" s="15" t="s">
        <v>80</v>
      </c>
      <c r="C229" s="240">
        <v>25</v>
      </c>
      <c r="D229" s="240">
        <v>2</v>
      </c>
      <c r="E229" s="240"/>
      <c r="F229" s="240"/>
      <c r="G229" s="241"/>
      <c r="H229" s="241"/>
      <c r="I229" s="241"/>
      <c r="J229" s="241">
        <v>2</v>
      </c>
      <c r="K229" s="241"/>
      <c r="L229" s="241"/>
      <c r="M229" s="241"/>
      <c r="N229" s="241"/>
      <c r="O229" s="241"/>
      <c r="P229" s="241"/>
      <c r="Q229" s="241"/>
      <c r="R229" s="241"/>
      <c r="S229" s="241"/>
      <c r="T229" s="241"/>
      <c r="U229" s="241"/>
      <c r="V229" s="241"/>
      <c r="W229" s="241"/>
      <c r="X229" s="241"/>
      <c r="Y229" s="241"/>
      <c r="Z229" s="242">
        <f t="shared" si="1129"/>
        <v>29</v>
      </c>
      <c r="AA229" s="243">
        <f t="shared" ref="AA229:AA292" si="1243">SUM(Z226:Z229)</f>
        <v>114</v>
      </c>
      <c r="AB229" s="51"/>
      <c r="AC229" s="59" t="s">
        <v>80</v>
      </c>
      <c r="AD229" s="60">
        <f t="shared" si="1130"/>
        <v>27</v>
      </c>
      <c r="AE229" s="60">
        <f t="shared" si="1088"/>
        <v>0</v>
      </c>
      <c r="AF229" s="60">
        <f t="shared" si="1089"/>
        <v>0</v>
      </c>
      <c r="AG229" s="60">
        <f t="shared" si="1090"/>
        <v>0</v>
      </c>
      <c r="AH229" s="60">
        <f t="shared" si="1091"/>
        <v>2</v>
      </c>
      <c r="AI229" s="60">
        <f t="shared" si="1092"/>
        <v>0</v>
      </c>
      <c r="AJ229" s="60">
        <f t="shared" si="1093"/>
        <v>0</v>
      </c>
      <c r="AK229" s="60">
        <f t="shared" si="1094"/>
        <v>0</v>
      </c>
      <c r="AL229" s="60">
        <f t="shared" si="1131"/>
        <v>0</v>
      </c>
      <c r="AM229" s="60">
        <f t="shared" si="1132"/>
        <v>0</v>
      </c>
      <c r="AN229" s="61">
        <f t="shared" si="1133"/>
        <v>29</v>
      </c>
      <c r="AO229" s="121" t="str">
        <f t="shared" si="1095"/>
        <v/>
      </c>
      <c r="AP229" s="293" t="s">
        <v>15</v>
      </c>
      <c r="AQ229" s="297">
        <f>SUM(C241:C244)</f>
        <v>81</v>
      </c>
      <c r="AR229" s="297">
        <f t="shared" ref="AR229" si="1244">SUM(D241:D244)</f>
        <v>2</v>
      </c>
      <c r="AS229" s="297">
        <f t="shared" ref="AS229" si="1245">SUM(E241:E244)</f>
        <v>1</v>
      </c>
      <c r="AT229" s="297">
        <f t="shared" ref="AT229" si="1246">SUM(F241:F244)</f>
        <v>2</v>
      </c>
      <c r="AU229" s="297">
        <f t="shared" ref="AU229" si="1247">SUM(G241:G244)</f>
        <v>0</v>
      </c>
      <c r="AV229" s="297">
        <f t="shared" ref="AV229" si="1248">SUM(H241:H244)</f>
        <v>0</v>
      </c>
      <c r="AW229" s="297">
        <f t="shared" ref="AW229" si="1249">SUM(I241:I244)</f>
        <v>0</v>
      </c>
      <c r="AX229" s="297">
        <f t="shared" ref="AX229" si="1250">SUM(J241:J244)</f>
        <v>5</v>
      </c>
      <c r="AY229" s="297">
        <f t="shared" ref="AY229" si="1251">SUM(K241:K244)</f>
        <v>0</v>
      </c>
      <c r="AZ229" s="297">
        <f t="shared" ref="AZ229" si="1252">SUM(L241:L244)</f>
        <v>0</v>
      </c>
      <c r="BA229" s="297">
        <f t="shared" ref="BA229" si="1253">SUM(M241:M244)</f>
        <v>0</v>
      </c>
      <c r="BB229" s="297">
        <f t="shared" ref="BB229" si="1254">SUM(N241:N244)</f>
        <v>0</v>
      </c>
      <c r="BC229" s="297">
        <f t="shared" ref="BC229" si="1255">SUM(O241:O244)</f>
        <v>0</v>
      </c>
      <c r="BD229" s="297">
        <f t="shared" ref="BD229" si="1256">SUM(P241:P244)</f>
        <v>0</v>
      </c>
      <c r="BE229" s="297">
        <f t="shared" ref="BE229" si="1257">SUM(Q241:Q244)</f>
        <v>0</v>
      </c>
      <c r="BF229" s="297">
        <f t="shared" ref="BF229" si="1258">SUM(R241:R244)</f>
        <v>0</v>
      </c>
      <c r="BG229" s="297">
        <f t="shared" ref="BG229" si="1259">SUM(S241:S244)</f>
        <v>0</v>
      </c>
      <c r="BH229" s="297">
        <f t="shared" ref="BH229" si="1260">SUM(T241:T244)</f>
        <v>0</v>
      </c>
      <c r="BI229" s="297">
        <f t="shared" ref="BI229" si="1261">SUM(U241:U244)</f>
        <v>0</v>
      </c>
      <c r="BJ229" s="297">
        <f t="shared" ref="BJ229" si="1262">SUM(V241:V244)</f>
        <v>0</v>
      </c>
      <c r="BK229" s="297">
        <f t="shared" ref="BK229" si="1263">SUM(W241:W244)</f>
        <v>0</v>
      </c>
      <c r="BL229" s="297">
        <f t="shared" ref="BL229" si="1264">SUM(X241:X244)</f>
        <v>0</v>
      </c>
      <c r="BM229" s="297">
        <f t="shared" ref="BM229" si="1265">SUM(Y241:Y244)</f>
        <v>0</v>
      </c>
      <c r="BN229" s="298">
        <f t="shared" si="1156"/>
        <v>91</v>
      </c>
      <c r="BO229" s="162" t="str">
        <f t="shared" si="1118"/>
        <v/>
      </c>
      <c r="BP229" s="51"/>
      <c r="BQ229" s="161" t="str">
        <f t="shared" si="1119"/>
        <v/>
      </c>
      <c r="BR229" s="152" t="s">
        <v>15</v>
      </c>
      <c r="BS229" s="93">
        <f t="shared" si="1202"/>
        <v>86</v>
      </c>
      <c r="BT229" s="93">
        <f t="shared" ref="BT229" si="1266">SUM(AE241:AE244)</f>
        <v>0</v>
      </c>
      <c r="BU229" s="93">
        <f t="shared" ref="BU229" si="1267">SUM(AF241:AF244)</f>
        <v>0</v>
      </c>
      <c r="BV229" s="93">
        <f t="shared" ref="BV229" si="1268">SUM(AG241:AG244)</f>
        <v>0</v>
      </c>
      <c r="BW229" s="93">
        <f t="shared" ref="BW229" si="1269">SUM(AH241:AH244)</f>
        <v>5</v>
      </c>
      <c r="BX229" s="93">
        <f t="shared" ref="BX229" si="1270">SUM(AI241:AI244)</f>
        <v>0</v>
      </c>
      <c r="BY229" s="93">
        <f t="shared" ref="BY229" si="1271">SUM(AJ241:AJ244)</f>
        <v>0</v>
      </c>
      <c r="BZ229" s="93">
        <f t="shared" ref="BZ229" si="1272">SUM(AK241:AK244)</f>
        <v>0</v>
      </c>
      <c r="CA229" s="93">
        <f t="shared" ref="CA229" si="1273">SUM(AL241:AL244)</f>
        <v>0</v>
      </c>
      <c r="CB229" s="93">
        <f t="shared" ref="CB229" si="1274">SUM(AM241:AM244)</f>
        <v>0</v>
      </c>
      <c r="CC229" s="141">
        <f t="shared" si="1166"/>
        <v>91</v>
      </c>
      <c r="CD229" s="160" t="str">
        <f t="shared" si="1167"/>
        <v/>
      </c>
      <c r="CE229" s="121"/>
      <c r="CF229" s="161" t="str">
        <f t="shared" si="1168"/>
        <v/>
      </c>
      <c r="CG229" s="152" t="s">
        <v>15</v>
      </c>
      <c r="CH229" s="93">
        <f>SUM(AD241:AD244)</f>
        <v>86</v>
      </c>
      <c r="CI229" s="93">
        <f>SUM(AE241:AK244)</f>
        <v>5</v>
      </c>
      <c r="CJ229" s="93">
        <f t="shared" si="1169"/>
        <v>0</v>
      </c>
      <c r="CK229" s="141">
        <f t="shared" si="1170"/>
        <v>91</v>
      </c>
      <c r="CM229" s="202" t="str">
        <f t="shared" si="1171"/>
        <v/>
      </c>
      <c r="CN229" s="152" t="s">
        <v>15</v>
      </c>
      <c r="CO229" s="93">
        <f t="shared" si="1172"/>
        <v>86</v>
      </c>
      <c r="CP229" s="93">
        <f t="shared" si="1173"/>
        <v>5</v>
      </c>
      <c r="CQ229" s="93">
        <f t="shared" si="1174"/>
        <v>0</v>
      </c>
      <c r="CR229" s="141">
        <f t="shared" si="1175"/>
        <v>91</v>
      </c>
      <c r="CS229" s="202" t="str">
        <f t="shared" si="1176"/>
        <v/>
      </c>
      <c r="CT229" s="152" t="s">
        <v>15</v>
      </c>
      <c r="CU229" s="93">
        <f t="shared" si="1177"/>
        <v>86</v>
      </c>
      <c r="CV229" s="93">
        <f t="shared" si="1178"/>
        <v>5</v>
      </c>
      <c r="CW229" s="141">
        <f t="shared" si="1179"/>
        <v>91</v>
      </c>
    </row>
    <row r="230" spans="2:101" s="55" customFormat="1" ht="13.5" hidden="1" outlineLevel="1">
      <c r="B230" s="15" t="s">
        <v>81</v>
      </c>
      <c r="C230" s="240">
        <v>18</v>
      </c>
      <c r="D230" s="240"/>
      <c r="E230" s="240"/>
      <c r="F230" s="240"/>
      <c r="G230" s="241"/>
      <c r="H230" s="241"/>
      <c r="I230" s="241"/>
      <c r="J230" s="241">
        <v>1</v>
      </c>
      <c r="K230" s="241"/>
      <c r="L230" s="241"/>
      <c r="M230" s="241"/>
      <c r="N230" s="241"/>
      <c r="O230" s="241"/>
      <c r="P230" s="241"/>
      <c r="Q230" s="241"/>
      <c r="R230" s="241"/>
      <c r="S230" s="241"/>
      <c r="T230" s="241"/>
      <c r="U230" s="241"/>
      <c r="V230" s="241"/>
      <c r="W230" s="241"/>
      <c r="X230" s="241"/>
      <c r="Y230" s="241"/>
      <c r="Z230" s="242">
        <f t="shared" si="1129"/>
        <v>19</v>
      </c>
      <c r="AA230" s="243">
        <f t="shared" si="1243"/>
        <v>102</v>
      </c>
      <c r="AB230" s="51"/>
      <c r="AC230" s="59" t="s">
        <v>81</v>
      </c>
      <c r="AD230" s="60">
        <f t="shared" si="1130"/>
        <v>18</v>
      </c>
      <c r="AE230" s="60">
        <f t="shared" si="1088"/>
        <v>0</v>
      </c>
      <c r="AF230" s="60">
        <f t="shared" si="1089"/>
        <v>0</v>
      </c>
      <c r="AG230" s="60">
        <f t="shared" si="1090"/>
        <v>0</v>
      </c>
      <c r="AH230" s="60">
        <f t="shared" si="1091"/>
        <v>1</v>
      </c>
      <c r="AI230" s="60">
        <f t="shared" si="1092"/>
        <v>0</v>
      </c>
      <c r="AJ230" s="60">
        <f t="shared" si="1093"/>
        <v>0</v>
      </c>
      <c r="AK230" s="60">
        <f t="shared" si="1094"/>
        <v>0</v>
      </c>
      <c r="AL230" s="60">
        <f t="shared" si="1131"/>
        <v>0</v>
      </c>
      <c r="AM230" s="60">
        <f t="shared" si="1132"/>
        <v>0</v>
      </c>
      <c r="AN230" s="61">
        <f t="shared" si="1133"/>
        <v>19</v>
      </c>
      <c r="AO230" s="121" t="str">
        <f t="shared" si="1095"/>
        <v/>
      </c>
      <c r="AP230" s="306" t="s">
        <v>16</v>
      </c>
      <c r="AQ230" s="307">
        <f>SUM(C245:C248)</f>
        <v>111</v>
      </c>
      <c r="AR230" s="307">
        <f t="shared" ref="AR230" si="1275">SUM(D245:D248)</f>
        <v>2</v>
      </c>
      <c r="AS230" s="307">
        <f t="shared" ref="AS230" si="1276">SUM(E245:E248)</f>
        <v>1</v>
      </c>
      <c r="AT230" s="307">
        <f t="shared" ref="AT230" si="1277">SUM(F245:F248)</f>
        <v>0</v>
      </c>
      <c r="AU230" s="307">
        <f t="shared" ref="AU230" si="1278">SUM(G245:G248)</f>
        <v>0</v>
      </c>
      <c r="AV230" s="307">
        <f t="shared" ref="AV230" si="1279">SUM(H245:H248)</f>
        <v>0</v>
      </c>
      <c r="AW230" s="307">
        <f t="shared" ref="AW230" si="1280">SUM(I245:I248)</f>
        <v>0</v>
      </c>
      <c r="AX230" s="307">
        <f t="shared" ref="AX230" si="1281">SUM(J245:J248)</f>
        <v>6</v>
      </c>
      <c r="AY230" s="307">
        <f t="shared" ref="AY230" si="1282">SUM(K245:K248)</f>
        <v>2</v>
      </c>
      <c r="AZ230" s="307">
        <f t="shared" ref="AZ230" si="1283">SUM(L245:L248)</f>
        <v>0</v>
      </c>
      <c r="BA230" s="307">
        <f t="shared" ref="BA230" si="1284">SUM(M245:M248)</f>
        <v>0</v>
      </c>
      <c r="BB230" s="307">
        <f t="shared" ref="BB230" si="1285">SUM(N245:N248)</f>
        <v>0</v>
      </c>
      <c r="BC230" s="307">
        <f t="shared" ref="BC230" si="1286">SUM(O245:O248)</f>
        <v>0</v>
      </c>
      <c r="BD230" s="307">
        <f t="shared" ref="BD230" si="1287">SUM(P245:P248)</f>
        <v>0</v>
      </c>
      <c r="BE230" s="307">
        <f t="shared" ref="BE230" si="1288">SUM(Q245:Q248)</f>
        <v>0</v>
      </c>
      <c r="BF230" s="307">
        <f t="shared" ref="BF230" si="1289">SUM(R245:R248)</f>
        <v>0</v>
      </c>
      <c r="BG230" s="307">
        <f t="shared" ref="BG230" si="1290">SUM(S245:S248)</f>
        <v>0</v>
      </c>
      <c r="BH230" s="307">
        <f t="shared" ref="BH230" si="1291">SUM(T245:T248)</f>
        <v>0</v>
      </c>
      <c r="BI230" s="307">
        <f t="shared" ref="BI230" si="1292">SUM(U245:U248)</f>
        <v>0</v>
      </c>
      <c r="BJ230" s="307">
        <f t="shared" ref="BJ230" si="1293">SUM(V245:V248)</f>
        <v>0</v>
      </c>
      <c r="BK230" s="307">
        <f t="shared" ref="BK230" si="1294">SUM(W245:W248)</f>
        <v>0</v>
      </c>
      <c r="BL230" s="307">
        <f t="shared" ref="BL230" si="1295">SUM(X245:X248)</f>
        <v>0</v>
      </c>
      <c r="BM230" s="307">
        <f t="shared" ref="BM230" si="1296">SUM(Y245:Y248)</f>
        <v>0</v>
      </c>
      <c r="BN230" s="308">
        <f t="shared" si="1156"/>
        <v>122</v>
      </c>
      <c r="BO230" s="162" t="str">
        <f t="shared" si="1118"/>
        <v/>
      </c>
      <c r="BP230" s="51"/>
      <c r="BQ230" s="161" t="str">
        <f t="shared" si="1119"/>
        <v/>
      </c>
      <c r="BR230" s="152" t="s">
        <v>16</v>
      </c>
      <c r="BS230" s="93">
        <f t="shared" si="1202"/>
        <v>114</v>
      </c>
      <c r="BT230" s="93">
        <f t="shared" ref="BT230" si="1297">SUM(AE245:AE248)</f>
        <v>0</v>
      </c>
      <c r="BU230" s="93">
        <f t="shared" ref="BU230" si="1298">SUM(AF245:AF248)</f>
        <v>0</v>
      </c>
      <c r="BV230" s="93">
        <f t="shared" ref="BV230" si="1299">SUM(AG245:AG248)</f>
        <v>0</v>
      </c>
      <c r="BW230" s="93">
        <f t="shared" ref="BW230" si="1300">SUM(AH245:AH248)</f>
        <v>6</v>
      </c>
      <c r="BX230" s="93">
        <f t="shared" ref="BX230" si="1301">SUM(AI245:AI248)</f>
        <v>2</v>
      </c>
      <c r="BY230" s="93">
        <f t="shared" ref="BY230" si="1302">SUM(AJ245:AJ248)</f>
        <v>0</v>
      </c>
      <c r="BZ230" s="93">
        <f t="shared" ref="BZ230" si="1303">SUM(AK245:AK248)</f>
        <v>0</v>
      </c>
      <c r="CA230" s="93">
        <f t="shared" ref="CA230" si="1304">SUM(AL245:AL248)</f>
        <v>0</v>
      </c>
      <c r="CB230" s="93">
        <f t="shared" ref="CB230" si="1305">SUM(AM245:AM248)</f>
        <v>0</v>
      </c>
      <c r="CC230" s="141">
        <f t="shared" si="1166"/>
        <v>122</v>
      </c>
      <c r="CD230" s="160" t="str">
        <f t="shared" si="1167"/>
        <v/>
      </c>
      <c r="CE230" s="121"/>
      <c r="CF230" s="161" t="str">
        <f t="shared" si="1168"/>
        <v/>
      </c>
      <c r="CG230" s="152" t="s">
        <v>16</v>
      </c>
      <c r="CH230" s="93">
        <f>SUM(AD245:AD248)</f>
        <v>114</v>
      </c>
      <c r="CI230" s="93">
        <f>SUM(AE245:AK248)</f>
        <v>8</v>
      </c>
      <c r="CJ230" s="93">
        <f t="shared" si="1169"/>
        <v>0</v>
      </c>
      <c r="CK230" s="141">
        <f t="shared" si="1170"/>
        <v>122</v>
      </c>
      <c r="CM230" s="202" t="str">
        <f t="shared" si="1171"/>
        <v/>
      </c>
      <c r="CN230" s="152" t="s">
        <v>16</v>
      </c>
      <c r="CO230" s="93">
        <f t="shared" si="1172"/>
        <v>114</v>
      </c>
      <c r="CP230" s="93">
        <f t="shared" si="1173"/>
        <v>8</v>
      </c>
      <c r="CQ230" s="93">
        <f t="shared" si="1174"/>
        <v>0</v>
      </c>
      <c r="CR230" s="141">
        <f t="shared" si="1175"/>
        <v>122</v>
      </c>
      <c r="CS230" s="202" t="str">
        <f t="shared" si="1176"/>
        <v/>
      </c>
      <c r="CT230" s="152" t="s">
        <v>16</v>
      </c>
      <c r="CU230" s="93">
        <f t="shared" si="1177"/>
        <v>114</v>
      </c>
      <c r="CV230" s="93">
        <f t="shared" si="1178"/>
        <v>8</v>
      </c>
      <c r="CW230" s="141">
        <f t="shared" si="1179"/>
        <v>122</v>
      </c>
    </row>
    <row r="231" spans="2:101" s="55" customFormat="1" ht="13.5" hidden="1" outlineLevel="1">
      <c r="B231" s="15" t="s">
        <v>82</v>
      </c>
      <c r="C231" s="240">
        <v>14</v>
      </c>
      <c r="D231" s="240"/>
      <c r="E231" s="240"/>
      <c r="F231" s="240"/>
      <c r="G231" s="241"/>
      <c r="H231" s="241"/>
      <c r="I231" s="241"/>
      <c r="J231" s="241">
        <v>1</v>
      </c>
      <c r="K231" s="241"/>
      <c r="L231" s="241"/>
      <c r="M231" s="241"/>
      <c r="N231" s="241"/>
      <c r="O231" s="241"/>
      <c r="P231" s="241"/>
      <c r="Q231" s="241"/>
      <c r="R231" s="241"/>
      <c r="S231" s="241"/>
      <c r="T231" s="241"/>
      <c r="U231" s="241"/>
      <c r="V231" s="241"/>
      <c r="W231" s="241"/>
      <c r="X231" s="241"/>
      <c r="Y231" s="241"/>
      <c r="Z231" s="242">
        <f t="shared" si="1129"/>
        <v>15</v>
      </c>
      <c r="AA231" s="243">
        <f t="shared" si="1243"/>
        <v>85</v>
      </c>
      <c r="AB231" s="51"/>
      <c r="AC231" s="59" t="s">
        <v>82</v>
      </c>
      <c r="AD231" s="60">
        <f t="shared" si="1130"/>
        <v>14</v>
      </c>
      <c r="AE231" s="60">
        <f t="shared" si="1088"/>
        <v>0</v>
      </c>
      <c r="AF231" s="60">
        <f t="shared" si="1089"/>
        <v>0</v>
      </c>
      <c r="AG231" s="60">
        <f t="shared" si="1090"/>
        <v>0</v>
      </c>
      <c r="AH231" s="60">
        <f t="shared" si="1091"/>
        <v>1</v>
      </c>
      <c r="AI231" s="60">
        <f t="shared" si="1092"/>
        <v>0</v>
      </c>
      <c r="AJ231" s="60">
        <f t="shared" si="1093"/>
        <v>0</v>
      </c>
      <c r="AK231" s="60">
        <f t="shared" si="1094"/>
        <v>0</v>
      </c>
      <c r="AL231" s="60">
        <f t="shared" si="1131"/>
        <v>0</v>
      </c>
      <c r="AM231" s="60">
        <f t="shared" si="1132"/>
        <v>0</v>
      </c>
      <c r="AN231" s="61">
        <f t="shared" si="1133"/>
        <v>15</v>
      </c>
      <c r="AO231" s="121" t="str">
        <f t="shared" si="1095"/>
        <v/>
      </c>
      <c r="AP231" s="293" t="s">
        <v>17</v>
      </c>
      <c r="AQ231" s="297">
        <f>SUM(C249:C252)</f>
        <v>399</v>
      </c>
      <c r="AR231" s="297">
        <f t="shared" ref="AR231" si="1306">SUM(D249:D252)</f>
        <v>12</v>
      </c>
      <c r="AS231" s="297">
        <f t="shared" ref="AS231" si="1307">SUM(E249:E252)</f>
        <v>5</v>
      </c>
      <c r="AT231" s="297">
        <f t="shared" ref="AT231" si="1308">SUM(F249:F252)</f>
        <v>16</v>
      </c>
      <c r="AU231" s="297">
        <f t="shared" ref="AU231" si="1309">SUM(G249:G252)</f>
        <v>4</v>
      </c>
      <c r="AV231" s="297">
        <f t="shared" ref="AV231" si="1310">SUM(H249:H252)</f>
        <v>0</v>
      </c>
      <c r="AW231" s="297">
        <f t="shared" ref="AW231" si="1311">SUM(I249:I252)</f>
        <v>1</v>
      </c>
      <c r="AX231" s="297">
        <f t="shared" ref="AX231" si="1312">SUM(J249:J252)</f>
        <v>20</v>
      </c>
      <c r="AY231" s="297">
        <f t="shared" ref="AY231" si="1313">SUM(K249:K252)</f>
        <v>0</v>
      </c>
      <c r="AZ231" s="297">
        <f t="shared" ref="AZ231" si="1314">SUM(L249:L252)</f>
        <v>1</v>
      </c>
      <c r="BA231" s="297">
        <f t="shared" ref="BA231" si="1315">SUM(M249:M252)</f>
        <v>0</v>
      </c>
      <c r="BB231" s="297">
        <f t="shared" ref="BB231" si="1316">SUM(N249:N252)</f>
        <v>0</v>
      </c>
      <c r="BC231" s="297">
        <f t="shared" ref="BC231" si="1317">SUM(O249:O252)</f>
        <v>0</v>
      </c>
      <c r="BD231" s="297">
        <f t="shared" ref="BD231" si="1318">SUM(P249:P252)</f>
        <v>0</v>
      </c>
      <c r="BE231" s="297">
        <f t="shared" ref="BE231" si="1319">SUM(Q249:Q252)</f>
        <v>0</v>
      </c>
      <c r="BF231" s="297">
        <f t="shared" ref="BF231" si="1320">SUM(R249:R252)</f>
        <v>0</v>
      </c>
      <c r="BG231" s="297">
        <f t="shared" ref="BG231" si="1321">SUM(S249:S252)</f>
        <v>0</v>
      </c>
      <c r="BH231" s="297">
        <f t="shared" ref="BH231" si="1322">SUM(T249:T252)</f>
        <v>0</v>
      </c>
      <c r="BI231" s="297">
        <f t="shared" ref="BI231" si="1323">SUM(U249:U252)</f>
        <v>0</v>
      </c>
      <c r="BJ231" s="297">
        <f t="shared" ref="BJ231" si="1324">SUM(V249:V252)</f>
        <v>0</v>
      </c>
      <c r="BK231" s="297">
        <f t="shared" ref="BK231" si="1325">SUM(W249:W252)</f>
        <v>0</v>
      </c>
      <c r="BL231" s="297">
        <f t="shared" ref="BL231" si="1326">SUM(X249:X252)</f>
        <v>0</v>
      </c>
      <c r="BM231" s="297">
        <f t="shared" ref="BM231" si="1327">SUM(Y249:Y252)</f>
        <v>0</v>
      </c>
      <c r="BN231" s="298">
        <f t="shared" si="1156"/>
        <v>458</v>
      </c>
      <c r="BO231" s="162" t="str">
        <f>IF(BN231=MAX($BN$225:$BN$248),1,IF(BN231=MAX($BN$231:$BN$234),2,""))</f>
        <v/>
      </c>
      <c r="BP231" s="51"/>
      <c r="BQ231" s="161" t="str">
        <f t="shared" si="1119"/>
        <v/>
      </c>
      <c r="BR231" s="152" t="s">
        <v>17</v>
      </c>
      <c r="BS231" s="93">
        <f t="shared" si="1202"/>
        <v>432</v>
      </c>
      <c r="BT231" s="93">
        <f t="shared" ref="BT231" si="1328">SUM(AE249:AE252)</f>
        <v>4</v>
      </c>
      <c r="BU231" s="93">
        <f t="shared" ref="BU231" si="1329">SUM(AF249:AF252)</f>
        <v>0</v>
      </c>
      <c r="BV231" s="93">
        <f t="shared" ref="BV231" si="1330">SUM(AG249:AG252)</f>
        <v>1</v>
      </c>
      <c r="BW231" s="93">
        <f t="shared" ref="BW231" si="1331">SUM(AH249:AH252)</f>
        <v>20</v>
      </c>
      <c r="BX231" s="93">
        <f t="shared" ref="BX231" si="1332">SUM(AI249:AI252)</f>
        <v>0</v>
      </c>
      <c r="BY231" s="93">
        <f t="shared" ref="BY231" si="1333">SUM(AJ249:AJ252)</f>
        <v>1</v>
      </c>
      <c r="BZ231" s="93">
        <f t="shared" ref="BZ231" si="1334">SUM(AK249:AK252)</f>
        <v>0</v>
      </c>
      <c r="CA231" s="93">
        <f t="shared" ref="CA231" si="1335">SUM(AL249:AL252)</f>
        <v>0</v>
      </c>
      <c r="CB231" s="93">
        <f t="shared" ref="CB231" si="1336">SUM(AM249:AM252)</f>
        <v>0</v>
      </c>
      <c r="CC231" s="141">
        <f t="shared" si="1166"/>
        <v>458</v>
      </c>
      <c r="CD231" s="160" t="str">
        <f t="shared" si="1167"/>
        <v/>
      </c>
      <c r="CE231" s="121"/>
      <c r="CF231" s="161" t="str">
        <f t="shared" si="1168"/>
        <v/>
      </c>
      <c r="CG231" s="152" t="s">
        <v>17</v>
      </c>
      <c r="CH231" s="93">
        <f>SUM(AD249:AD252)</f>
        <v>432</v>
      </c>
      <c r="CI231" s="93">
        <f>SUM(AE249:AK252)</f>
        <v>26</v>
      </c>
      <c r="CJ231" s="93">
        <f t="shared" si="1169"/>
        <v>0</v>
      </c>
      <c r="CK231" s="141">
        <f t="shared" si="1170"/>
        <v>458</v>
      </c>
      <c r="CM231" s="202" t="str">
        <f t="shared" si="1171"/>
        <v/>
      </c>
      <c r="CN231" s="152" t="s">
        <v>17</v>
      </c>
      <c r="CO231" s="93">
        <f t="shared" si="1172"/>
        <v>432</v>
      </c>
      <c r="CP231" s="93">
        <f t="shared" si="1173"/>
        <v>24</v>
      </c>
      <c r="CQ231" s="93">
        <f t="shared" si="1174"/>
        <v>2</v>
      </c>
      <c r="CR231" s="141">
        <f t="shared" si="1175"/>
        <v>458</v>
      </c>
      <c r="CS231" s="202" t="str">
        <f t="shared" si="1176"/>
        <v/>
      </c>
      <c r="CT231" s="152" t="s">
        <v>17</v>
      </c>
      <c r="CU231" s="93">
        <f t="shared" si="1177"/>
        <v>432</v>
      </c>
      <c r="CV231" s="93">
        <f t="shared" si="1178"/>
        <v>26</v>
      </c>
      <c r="CW231" s="141">
        <f t="shared" si="1179"/>
        <v>458</v>
      </c>
    </row>
    <row r="232" spans="2:101" s="55" customFormat="1" ht="13.5" hidden="1" outlineLevel="1">
      <c r="B232" s="15" t="s">
        <v>83</v>
      </c>
      <c r="C232" s="240">
        <v>9</v>
      </c>
      <c r="D232" s="240"/>
      <c r="E232" s="240"/>
      <c r="F232" s="240"/>
      <c r="G232" s="241"/>
      <c r="H232" s="241"/>
      <c r="I232" s="241"/>
      <c r="J232" s="241"/>
      <c r="K232" s="241"/>
      <c r="L232" s="241"/>
      <c r="M232" s="241"/>
      <c r="N232" s="241"/>
      <c r="O232" s="241"/>
      <c r="P232" s="241"/>
      <c r="Q232" s="241"/>
      <c r="R232" s="241"/>
      <c r="S232" s="241"/>
      <c r="T232" s="241"/>
      <c r="U232" s="241"/>
      <c r="V232" s="241"/>
      <c r="W232" s="241"/>
      <c r="X232" s="241"/>
      <c r="Y232" s="241"/>
      <c r="Z232" s="242">
        <f t="shared" si="1129"/>
        <v>9</v>
      </c>
      <c r="AA232" s="243">
        <f t="shared" si="1243"/>
        <v>72</v>
      </c>
      <c r="AB232" s="51"/>
      <c r="AC232" s="59" t="s">
        <v>83</v>
      </c>
      <c r="AD232" s="60">
        <f t="shared" si="1130"/>
        <v>9</v>
      </c>
      <c r="AE232" s="60">
        <f t="shared" si="1088"/>
        <v>0</v>
      </c>
      <c r="AF232" s="60">
        <f t="shared" si="1089"/>
        <v>0</v>
      </c>
      <c r="AG232" s="60">
        <f t="shared" si="1090"/>
        <v>0</v>
      </c>
      <c r="AH232" s="60">
        <f t="shared" si="1091"/>
        <v>0</v>
      </c>
      <c r="AI232" s="60">
        <f t="shared" si="1092"/>
        <v>0</v>
      </c>
      <c r="AJ232" s="60">
        <f t="shared" si="1093"/>
        <v>0</v>
      </c>
      <c r="AK232" s="60">
        <f t="shared" si="1094"/>
        <v>0</v>
      </c>
      <c r="AL232" s="60">
        <f t="shared" si="1131"/>
        <v>0</v>
      </c>
      <c r="AM232" s="60">
        <f t="shared" si="1132"/>
        <v>0</v>
      </c>
      <c r="AN232" s="61">
        <f t="shared" si="1133"/>
        <v>9</v>
      </c>
      <c r="AO232" s="121">
        <f t="shared" si="1095"/>
        <v>1</v>
      </c>
      <c r="AP232" s="306" t="s">
        <v>18</v>
      </c>
      <c r="AQ232" s="307">
        <f>SUM(C253:C256)</f>
        <v>639</v>
      </c>
      <c r="AR232" s="307">
        <f t="shared" ref="AR232" si="1337">SUM(D253:D256)</f>
        <v>26</v>
      </c>
      <c r="AS232" s="307">
        <f t="shared" ref="AS232" si="1338">SUM(E253:E256)</f>
        <v>0</v>
      </c>
      <c r="AT232" s="307">
        <f t="shared" ref="AT232" si="1339">SUM(F253:F256)</f>
        <v>14</v>
      </c>
      <c r="AU232" s="307">
        <f t="shared" ref="AU232" si="1340">SUM(G253:G256)</f>
        <v>22</v>
      </c>
      <c r="AV232" s="307">
        <f t="shared" ref="AV232" si="1341">SUM(H253:H256)</f>
        <v>4</v>
      </c>
      <c r="AW232" s="307">
        <f t="shared" ref="AW232" si="1342">SUM(I253:I256)</f>
        <v>0</v>
      </c>
      <c r="AX232" s="307">
        <f t="shared" ref="AX232" si="1343">SUM(J253:J256)</f>
        <v>27</v>
      </c>
      <c r="AY232" s="307">
        <f t="shared" ref="AY232" si="1344">SUM(K253:K256)</f>
        <v>1</v>
      </c>
      <c r="AZ232" s="307">
        <f t="shared" ref="AZ232" si="1345">SUM(L253:L256)</f>
        <v>0</v>
      </c>
      <c r="BA232" s="307">
        <f t="shared" ref="BA232" si="1346">SUM(M253:M256)</f>
        <v>1</v>
      </c>
      <c r="BB232" s="307">
        <f t="shared" ref="BB232" si="1347">SUM(N253:N256)</f>
        <v>0</v>
      </c>
      <c r="BC232" s="307">
        <f t="shared" ref="BC232" si="1348">SUM(O253:O256)</f>
        <v>0</v>
      </c>
      <c r="BD232" s="307">
        <f t="shared" ref="BD232" si="1349">SUM(P253:P256)</f>
        <v>0</v>
      </c>
      <c r="BE232" s="307">
        <f t="shared" ref="BE232" si="1350">SUM(Q253:Q256)</f>
        <v>0</v>
      </c>
      <c r="BF232" s="307">
        <f t="shared" ref="BF232" si="1351">SUM(R253:R256)</f>
        <v>0</v>
      </c>
      <c r="BG232" s="307">
        <f t="shared" ref="BG232" si="1352">SUM(S253:S256)</f>
        <v>0</v>
      </c>
      <c r="BH232" s="307">
        <f t="shared" ref="BH232" si="1353">SUM(T253:T256)</f>
        <v>0</v>
      </c>
      <c r="BI232" s="307">
        <f t="shared" ref="BI232" si="1354">SUM(U253:U256)</f>
        <v>0</v>
      </c>
      <c r="BJ232" s="307">
        <f t="shared" ref="BJ232" si="1355">SUM(V253:V256)</f>
        <v>0</v>
      </c>
      <c r="BK232" s="307">
        <f t="shared" ref="BK232" si="1356">SUM(W253:W256)</f>
        <v>0</v>
      </c>
      <c r="BL232" s="307">
        <f t="shared" ref="BL232" si="1357">SUM(X253:X256)</f>
        <v>0</v>
      </c>
      <c r="BM232" s="307">
        <f t="shared" ref="BM232" si="1358">SUM(Y253:Y256)</f>
        <v>0</v>
      </c>
      <c r="BN232" s="308">
        <f t="shared" si="1156"/>
        <v>734</v>
      </c>
      <c r="BO232" s="162">
        <f>IF(BN232=MAX($BN$225:$BN$248),1,IF(BN232=MAX($BN$231:$BN$234),2,""))</f>
        <v>1</v>
      </c>
      <c r="BP232" s="51"/>
      <c r="BQ232" s="161">
        <f t="shared" si="1119"/>
        <v>1</v>
      </c>
      <c r="BR232" s="152" t="s">
        <v>18</v>
      </c>
      <c r="BS232" s="93">
        <f t="shared" si="1202"/>
        <v>679</v>
      </c>
      <c r="BT232" s="93">
        <f t="shared" ref="BT232" si="1359">SUM(AE253:AE256)</f>
        <v>22</v>
      </c>
      <c r="BU232" s="93">
        <f t="shared" ref="BU232" si="1360">SUM(AF253:AF256)</f>
        <v>4</v>
      </c>
      <c r="BV232" s="93">
        <f t="shared" ref="BV232" si="1361">SUM(AG253:AG256)</f>
        <v>0</v>
      </c>
      <c r="BW232" s="93">
        <f t="shared" ref="BW232" si="1362">SUM(AH253:AH256)</f>
        <v>27</v>
      </c>
      <c r="BX232" s="93">
        <f t="shared" ref="BX232" si="1363">SUM(AI253:AI256)</f>
        <v>1</v>
      </c>
      <c r="BY232" s="93">
        <f t="shared" ref="BY232" si="1364">SUM(AJ253:AJ256)</f>
        <v>0</v>
      </c>
      <c r="BZ232" s="93">
        <f t="shared" ref="BZ232" si="1365">SUM(AK253:AK256)</f>
        <v>1</v>
      </c>
      <c r="CA232" s="93">
        <f t="shared" ref="CA232" si="1366">SUM(AL253:AL256)</f>
        <v>0</v>
      </c>
      <c r="CB232" s="93">
        <f t="shared" ref="CB232" si="1367">SUM(AM253:AM256)</f>
        <v>0</v>
      </c>
      <c r="CC232" s="141">
        <f t="shared" si="1166"/>
        <v>734</v>
      </c>
      <c r="CD232" s="160">
        <f t="shared" si="1167"/>
        <v>1</v>
      </c>
      <c r="CE232" s="121"/>
      <c r="CF232" s="161">
        <f t="shared" si="1168"/>
        <v>1</v>
      </c>
      <c r="CG232" s="152" t="s">
        <v>18</v>
      </c>
      <c r="CH232" s="93">
        <f>SUM(AD253:AD256)</f>
        <v>679</v>
      </c>
      <c r="CI232" s="93">
        <f>SUM(AE253:AK256)</f>
        <v>55</v>
      </c>
      <c r="CJ232" s="93">
        <f t="shared" si="1169"/>
        <v>0</v>
      </c>
      <c r="CK232" s="141">
        <f t="shared" si="1170"/>
        <v>734</v>
      </c>
      <c r="CM232" s="202">
        <f t="shared" si="1171"/>
        <v>1</v>
      </c>
      <c r="CN232" s="152" t="s">
        <v>18</v>
      </c>
      <c r="CO232" s="93">
        <f t="shared" si="1172"/>
        <v>679</v>
      </c>
      <c r="CP232" s="93">
        <f t="shared" si="1173"/>
        <v>54</v>
      </c>
      <c r="CQ232" s="93">
        <f t="shared" si="1174"/>
        <v>1</v>
      </c>
      <c r="CR232" s="141">
        <f t="shared" si="1175"/>
        <v>734</v>
      </c>
      <c r="CS232" s="202">
        <f t="shared" si="1176"/>
        <v>1</v>
      </c>
      <c r="CT232" s="152" t="s">
        <v>18</v>
      </c>
      <c r="CU232" s="93">
        <f t="shared" si="1177"/>
        <v>679</v>
      </c>
      <c r="CV232" s="93">
        <f t="shared" si="1178"/>
        <v>55</v>
      </c>
      <c r="CW232" s="141">
        <f t="shared" si="1179"/>
        <v>734</v>
      </c>
    </row>
    <row r="233" spans="2:101" s="55" customFormat="1" ht="13.5" hidden="1" outlineLevel="1">
      <c r="B233" s="15" t="s">
        <v>84</v>
      </c>
      <c r="C233" s="240">
        <v>16</v>
      </c>
      <c r="D233" s="240"/>
      <c r="E233" s="240"/>
      <c r="F233" s="240"/>
      <c r="G233" s="241"/>
      <c r="H233" s="241"/>
      <c r="I233" s="241"/>
      <c r="J233" s="241"/>
      <c r="K233" s="241"/>
      <c r="L233" s="241"/>
      <c r="M233" s="241"/>
      <c r="N233" s="241"/>
      <c r="O233" s="241"/>
      <c r="P233" s="241"/>
      <c r="Q233" s="241"/>
      <c r="R233" s="241"/>
      <c r="S233" s="241"/>
      <c r="T233" s="241"/>
      <c r="U233" s="241"/>
      <c r="V233" s="241"/>
      <c r="W233" s="241"/>
      <c r="X233" s="241"/>
      <c r="Y233" s="241"/>
      <c r="Z233" s="242">
        <f t="shared" si="1129"/>
        <v>16</v>
      </c>
      <c r="AA233" s="243">
        <f t="shared" si="1243"/>
        <v>59</v>
      </c>
      <c r="AB233" s="51"/>
      <c r="AC233" s="56" t="s">
        <v>84</v>
      </c>
      <c r="AD233" s="57">
        <f t="shared" si="1130"/>
        <v>16</v>
      </c>
      <c r="AE233" s="57">
        <f t="shared" si="1088"/>
        <v>0</v>
      </c>
      <c r="AF233" s="57">
        <f t="shared" si="1089"/>
        <v>0</v>
      </c>
      <c r="AG233" s="57">
        <f t="shared" si="1090"/>
        <v>0</v>
      </c>
      <c r="AH233" s="57">
        <f t="shared" si="1091"/>
        <v>0</v>
      </c>
      <c r="AI233" s="57">
        <f t="shared" si="1092"/>
        <v>0</v>
      </c>
      <c r="AJ233" s="57">
        <f t="shared" si="1093"/>
        <v>0</v>
      </c>
      <c r="AK233" s="57">
        <f t="shared" si="1094"/>
        <v>0</v>
      </c>
      <c r="AL233" s="57">
        <f t="shared" si="1131"/>
        <v>0</v>
      </c>
      <c r="AM233" s="57">
        <f t="shared" si="1132"/>
        <v>0</v>
      </c>
      <c r="AN233" s="58">
        <f t="shared" si="1133"/>
        <v>16</v>
      </c>
      <c r="AO233" s="121" t="str">
        <f t="shared" si="1095"/>
        <v/>
      </c>
      <c r="AP233" s="293" t="s">
        <v>19</v>
      </c>
      <c r="AQ233" s="297">
        <f>SUM(C257:C260)</f>
        <v>428</v>
      </c>
      <c r="AR233" s="297">
        <f t="shared" ref="AR233" si="1368">SUM(D257:D260)</f>
        <v>24</v>
      </c>
      <c r="AS233" s="297">
        <f t="shared" ref="AS233" si="1369">SUM(E257:E260)</f>
        <v>3</v>
      </c>
      <c r="AT233" s="297">
        <f t="shared" ref="AT233" si="1370">SUM(F257:F260)</f>
        <v>26</v>
      </c>
      <c r="AU233" s="297">
        <f t="shared" ref="AU233" si="1371">SUM(G257:G260)</f>
        <v>5</v>
      </c>
      <c r="AV233" s="297">
        <f t="shared" ref="AV233" si="1372">SUM(H257:H260)</f>
        <v>0</v>
      </c>
      <c r="AW233" s="297">
        <f t="shared" ref="AW233" si="1373">SUM(I257:I260)</f>
        <v>0</v>
      </c>
      <c r="AX233" s="297">
        <f t="shared" ref="AX233" si="1374">SUM(J257:J260)</f>
        <v>49</v>
      </c>
      <c r="AY233" s="297">
        <f t="shared" ref="AY233" si="1375">SUM(K257:K260)</f>
        <v>4</v>
      </c>
      <c r="AZ233" s="297">
        <f t="shared" ref="AZ233" si="1376">SUM(L257:L260)</f>
        <v>0</v>
      </c>
      <c r="BA233" s="297">
        <f t="shared" ref="BA233" si="1377">SUM(M257:M260)</f>
        <v>0</v>
      </c>
      <c r="BB233" s="297">
        <f t="shared" ref="BB233" si="1378">SUM(N257:N260)</f>
        <v>0</v>
      </c>
      <c r="BC233" s="297">
        <f t="shared" ref="BC233" si="1379">SUM(O257:O260)</f>
        <v>0</v>
      </c>
      <c r="BD233" s="297">
        <f t="shared" ref="BD233" si="1380">SUM(P257:P260)</f>
        <v>0</v>
      </c>
      <c r="BE233" s="297">
        <f t="shared" ref="BE233" si="1381">SUM(Q257:Q260)</f>
        <v>0</v>
      </c>
      <c r="BF233" s="297">
        <f t="shared" ref="BF233" si="1382">SUM(R257:R260)</f>
        <v>0</v>
      </c>
      <c r="BG233" s="297">
        <f t="shared" ref="BG233" si="1383">SUM(S257:S260)</f>
        <v>1</v>
      </c>
      <c r="BH233" s="297">
        <f t="shared" ref="BH233" si="1384">SUM(T257:T260)</f>
        <v>0</v>
      </c>
      <c r="BI233" s="297">
        <f t="shared" ref="BI233" si="1385">SUM(U257:U260)</f>
        <v>0</v>
      </c>
      <c r="BJ233" s="297">
        <f t="shared" ref="BJ233" si="1386">SUM(V257:V260)</f>
        <v>0</v>
      </c>
      <c r="BK233" s="297">
        <f t="shared" ref="BK233" si="1387">SUM(W257:W260)</f>
        <v>0</v>
      </c>
      <c r="BL233" s="297">
        <f t="shared" ref="BL233" si="1388">SUM(X257:X260)</f>
        <v>0</v>
      </c>
      <c r="BM233" s="297">
        <f t="shared" ref="BM233" si="1389">SUM(Y257:Y260)</f>
        <v>0</v>
      </c>
      <c r="BN233" s="298">
        <f t="shared" si="1156"/>
        <v>540</v>
      </c>
      <c r="BO233" s="162" t="str">
        <f>IF(BN233=MAX($BN$225:$BN$248),1,IF(BN233=MAX($BN$231:$BN$234),2,""))</f>
        <v/>
      </c>
      <c r="BP233" s="51"/>
      <c r="BQ233" s="161" t="str">
        <f t="shared" si="1119"/>
        <v/>
      </c>
      <c r="BR233" s="152" t="s">
        <v>19</v>
      </c>
      <c r="BS233" s="93">
        <f t="shared" si="1202"/>
        <v>481</v>
      </c>
      <c r="BT233" s="93">
        <f t="shared" ref="BT233" si="1390">SUM(AE257:AE260)</f>
        <v>5</v>
      </c>
      <c r="BU233" s="93">
        <f t="shared" ref="BU233" si="1391">SUM(AF257:AF260)</f>
        <v>0</v>
      </c>
      <c r="BV233" s="93">
        <f t="shared" ref="BV233" si="1392">SUM(AG257:AG260)</f>
        <v>0</v>
      </c>
      <c r="BW233" s="93">
        <f t="shared" ref="BW233" si="1393">SUM(AH257:AH260)</f>
        <v>49</v>
      </c>
      <c r="BX233" s="93">
        <f t="shared" ref="BX233" si="1394">SUM(AI257:AI260)</f>
        <v>4</v>
      </c>
      <c r="BY233" s="93">
        <f t="shared" ref="BY233" si="1395">SUM(AJ257:AJ260)</f>
        <v>0</v>
      </c>
      <c r="BZ233" s="93">
        <f t="shared" ref="BZ233" si="1396">SUM(AK257:AK260)</f>
        <v>0</v>
      </c>
      <c r="CA233" s="93">
        <f t="shared" ref="CA233" si="1397">SUM(AL257:AL260)</f>
        <v>1</v>
      </c>
      <c r="CB233" s="93">
        <f t="shared" ref="CB233" si="1398">SUM(AM257:AM260)</f>
        <v>0</v>
      </c>
      <c r="CC233" s="141">
        <f t="shared" si="1166"/>
        <v>540</v>
      </c>
      <c r="CD233" s="160" t="str">
        <f t="shared" si="1167"/>
        <v/>
      </c>
      <c r="CE233" s="121"/>
      <c r="CF233" s="161" t="str">
        <f t="shared" si="1168"/>
        <v/>
      </c>
      <c r="CG233" s="152" t="s">
        <v>19</v>
      </c>
      <c r="CH233" s="93">
        <f>SUM(AD257:AD260)</f>
        <v>481</v>
      </c>
      <c r="CI233" s="93">
        <f>SUM(AE257:AK260)</f>
        <v>58</v>
      </c>
      <c r="CJ233" s="93">
        <f t="shared" si="1169"/>
        <v>1</v>
      </c>
      <c r="CK233" s="141">
        <f t="shared" si="1170"/>
        <v>540</v>
      </c>
      <c r="CM233" s="202" t="str">
        <f t="shared" si="1171"/>
        <v/>
      </c>
      <c r="CN233" s="152" t="s">
        <v>19</v>
      </c>
      <c r="CO233" s="93">
        <f t="shared" si="1172"/>
        <v>481</v>
      </c>
      <c r="CP233" s="93">
        <f t="shared" si="1173"/>
        <v>58</v>
      </c>
      <c r="CQ233" s="93">
        <f t="shared" si="1174"/>
        <v>1</v>
      </c>
      <c r="CR233" s="141">
        <f t="shared" si="1175"/>
        <v>540</v>
      </c>
      <c r="CS233" s="202" t="str">
        <f t="shared" si="1176"/>
        <v/>
      </c>
      <c r="CT233" s="152" t="s">
        <v>19</v>
      </c>
      <c r="CU233" s="93">
        <f t="shared" si="1177"/>
        <v>481</v>
      </c>
      <c r="CV233" s="93">
        <f t="shared" si="1178"/>
        <v>59</v>
      </c>
      <c r="CW233" s="141">
        <f t="shared" si="1179"/>
        <v>540</v>
      </c>
    </row>
    <row r="234" spans="2:101" s="55" customFormat="1" ht="13.5" hidden="1" outlineLevel="1">
      <c r="B234" s="15" t="s">
        <v>85</v>
      </c>
      <c r="C234" s="240">
        <v>12</v>
      </c>
      <c r="D234" s="240"/>
      <c r="E234" s="240"/>
      <c r="F234" s="240"/>
      <c r="G234" s="241"/>
      <c r="H234" s="241"/>
      <c r="I234" s="241"/>
      <c r="J234" s="241"/>
      <c r="K234" s="241"/>
      <c r="L234" s="241"/>
      <c r="M234" s="241"/>
      <c r="N234" s="241"/>
      <c r="O234" s="241"/>
      <c r="P234" s="241"/>
      <c r="Q234" s="241"/>
      <c r="R234" s="241"/>
      <c r="S234" s="241"/>
      <c r="T234" s="241"/>
      <c r="U234" s="241"/>
      <c r="V234" s="241"/>
      <c r="W234" s="241"/>
      <c r="X234" s="241"/>
      <c r="Y234" s="241"/>
      <c r="Z234" s="242">
        <f t="shared" si="1129"/>
        <v>12</v>
      </c>
      <c r="AA234" s="243">
        <f t="shared" si="1243"/>
        <v>52</v>
      </c>
      <c r="AB234" s="51"/>
      <c r="AC234" s="56" t="s">
        <v>85</v>
      </c>
      <c r="AD234" s="57">
        <f t="shared" si="1130"/>
        <v>12</v>
      </c>
      <c r="AE234" s="57">
        <f t="shared" si="1088"/>
        <v>0</v>
      </c>
      <c r="AF234" s="57">
        <f t="shared" si="1089"/>
        <v>0</v>
      </c>
      <c r="AG234" s="57">
        <f t="shared" si="1090"/>
        <v>0</v>
      </c>
      <c r="AH234" s="57">
        <f t="shared" si="1091"/>
        <v>0</v>
      </c>
      <c r="AI234" s="57">
        <f t="shared" si="1092"/>
        <v>0</v>
      </c>
      <c r="AJ234" s="57">
        <f t="shared" si="1093"/>
        <v>0</v>
      </c>
      <c r="AK234" s="57">
        <f t="shared" si="1094"/>
        <v>0</v>
      </c>
      <c r="AL234" s="57">
        <f t="shared" si="1131"/>
        <v>0</v>
      </c>
      <c r="AM234" s="57">
        <f t="shared" si="1132"/>
        <v>0</v>
      </c>
      <c r="AN234" s="58">
        <f t="shared" si="1133"/>
        <v>12</v>
      </c>
      <c r="AO234" s="121" t="str">
        <f t="shared" si="1095"/>
        <v/>
      </c>
      <c r="AP234" s="306" t="s">
        <v>20</v>
      </c>
      <c r="AQ234" s="307">
        <f>SUM(C261:C264)</f>
        <v>511</v>
      </c>
      <c r="AR234" s="307">
        <f t="shared" ref="AR234" si="1399">SUM(D261:D264)</f>
        <v>30</v>
      </c>
      <c r="AS234" s="307">
        <f t="shared" ref="AS234" si="1400">SUM(E261:E264)</f>
        <v>1</v>
      </c>
      <c r="AT234" s="307">
        <f t="shared" ref="AT234" si="1401">SUM(F261:F264)</f>
        <v>43</v>
      </c>
      <c r="AU234" s="307">
        <f t="shared" ref="AU234" si="1402">SUM(G261:G264)</f>
        <v>8</v>
      </c>
      <c r="AV234" s="307">
        <f t="shared" ref="AV234" si="1403">SUM(H261:H264)</f>
        <v>0</v>
      </c>
      <c r="AW234" s="307">
        <f t="shared" ref="AW234" si="1404">SUM(I261:I264)</f>
        <v>0</v>
      </c>
      <c r="AX234" s="307">
        <f t="shared" ref="AX234" si="1405">SUM(J261:J264)</f>
        <v>31</v>
      </c>
      <c r="AY234" s="307">
        <f t="shared" ref="AY234" si="1406">SUM(K261:K264)</f>
        <v>5</v>
      </c>
      <c r="AZ234" s="307">
        <f t="shared" ref="AZ234" si="1407">SUM(L261:L264)</f>
        <v>0</v>
      </c>
      <c r="BA234" s="307">
        <f t="shared" ref="BA234" si="1408">SUM(M261:M264)</f>
        <v>1</v>
      </c>
      <c r="BB234" s="307">
        <f t="shared" ref="BB234" si="1409">SUM(N261:N264)</f>
        <v>0</v>
      </c>
      <c r="BC234" s="307">
        <f t="shared" ref="BC234" si="1410">SUM(O261:O264)</f>
        <v>0</v>
      </c>
      <c r="BD234" s="307">
        <f t="shared" ref="BD234" si="1411">SUM(P261:P264)</f>
        <v>0</v>
      </c>
      <c r="BE234" s="307">
        <f t="shared" ref="BE234" si="1412">SUM(Q261:Q264)</f>
        <v>0</v>
      </c>
      <c r="BF234" s="307">
        <f t="shared" ref="BF234" si="1413">SUM(R261:R264)</f>
        <v>0</v>
      </c>
      <c r="BG234" s="307">
        <f t="shared" ref="BG234" si="1414">SUM(S261:S264)</f>
        <v>0</v>
      </c>
      <c r="BH234" s="307">
        <f t="shared" ref="BH234" si="1415">SUM(T261:T264)</f>
        <v>0</v>
      </c>
      <c r="BI234" s="307">
        <f t="shared" ref="BI234" si="1416">SUM(U261:U264)</f>
        <v>0</v>
      </c>
      <c r="BJ234" s="307">
        <f t="shared" ref="BJ234" si="1417">SUM(V261:V264)</f>
        <v>0</v>
      </c>
      <c r="BK234" s="307">
        <f t="shared" ref="BK234" si="1418">SUM(W261:W264)</f>
        <v>0</v>
      </c>
      <c r="BL234" s="307">
        <f t="shared" ref="BL234" si="1419">SUM(X261:X264)</f>
        <v>0</v>
      </c>
      <c r="BM234" s="307">
        <f t="shared" ref="BM234" si="1420">SUM(Y261:Y264)</f>
        <v>0</v>
      </c>
      <c r="BN234" s="308">
        <f t="shared" si="1156"/>
        <v>630</v>
      </c>
      <c r="BO234" s="162" t="str">
        <f>IF(BN234=MAX($BN$225:$BN$248),1,IF(BN234=MAX($BN$231:$BN$234),2,""))</f>
        <v/>
      </c>
      <c r="BP234" s="51"/>
      <c r="BQ234" s="161" t="str">
        <f t="shared" si="1119"/>
        <v/>
      </c>
      <c r="BR234" s="152" t="s">
        <v>20</v>
      </c>
      <c r="BS234" s="93">
        <f t="shared" si="1202"/>
        <v>585</v>
      </c>
      <c r="BT234" s="93">
        <f t="shared" ref="BT234" si="1421">SUM(AE261:AE264)</f>
        <v>8</v>
      </c>
      <c r="BU234" s="93">
        <f t="shared" ref="BU234" si="1422">SUM(AF261:AF264)</f>
        <v>0</v>
      </c>
      <c r="BV234" s="93">
        <f t="shared" ref="BV234" si="1423">SUM(AG261:AG264)</f>
        <v>0</v>
      </c>
      <c r="BW234" s="93">
        <f t="shared" ref="BW234" si="1424">SUM(AH261:AH264)</f>
        <v>31</v>
      </c>
      <c r="BX234" s="93">
        <f t="shared" ref="BX234" si="1425">SUM(AI261:AI264)</f>
        <v>5</v>
      </c>
      <c r="BY234" s="93">
        <f t="shared" ref="BY234" si="1426">SUM(AJ261:AJ264)</f>
        <v>0</v>
      </c>
      <c r="BZ234" s="93">
        <f t="shared" ref="BZ234" si="1427">SUM(AK261:AK264)</f>
        <v>1</v>
      </c>
      <c r="CA234" s="93">
        <f t="shared" ref="CA234" si="1428">SUM(AL261:AL264)</f>
        <v>0</v>
      </c>
      <c r="CB234" s="93">
        <f t="shared" ref="CB234" si="1429">SUM(AM261:AM264)</f>
        <v>0</v>
      </c>
      <c r="CC234" s="141">
        <f t="shared" si="1166"/>
        <v>630</v>
      </c>
      <c r="CD234" s="160" t="str">
        <f t="shared" si="1167"/>
        <v/>
      </c>
      <c r="CE234" s="121"/>
      <c r="CF234" s="161" t="str">
        <f t="shared" si="1168"/>
        <v/>
      </c>
      <c r="CG234" s="152" t="s">
        <v>20</v>
      </c>
      <c r="CH234" s="93">
        <f>SUM(AD261:AD264)</f>
        <v>585</v>
      </c>
      <c r="CI234" s="93">
        <f>SUM(AE261:AK264)</f>
        <v>45</v>
      </c>
      <c r="CJ234" s="93">
        <f t="shared" si="1169"/>
        <v>0</v>
      </c>
      <c r="CK234" s="141">
        <f t="shared" si="1170"/>
        <v>630</v>
      </c>
      <c r="CM234" s="202" t="str">
        <f t="shared" si="1171"/>
        <v/>
      </c>
      <c r="CN234" s="152" t="s">
        <v>20</v>
      </c>
      <c r="CO234" s="93">
        <f t="shared" si="1172"/>
        <v>585</v>
      </c>
      <c r="CP234" s="93">
        <f t="shared" si="1173"/>
        <v>44</v>
      </c>
      <c r="CQ234" s="93">
        <f t="shared" si="1174"/>
        <v>1</v>
      </c>
      <c r="CR234" s="141">
        <f t="shared" si="1175"/>
        <v>630</v>
      </c>
      <c r="CS234" s="202" t="str">
        <f t="shared" si="1176"/>
        <v/>
      </c>
      <c r="CT234" s="152" t="s">
        <v>20</v>
      </c>
      <c r="CU234" s="93">
        <f t="shared" si="1177"/>
        <v>585</v>
      </c>
      <c r="CV234" s="93">
        <f t="shared" si="1178"/>
        <v>45</v>
      </c>
      <c r="CW234" s="141">
        <f t="shared" si="1179"/>
        <v>630</v>
      </c>
    </row>
    <row r="235" spans="2:101" s="55" customFormat="1" ht="13.5" hidden="1" outlineLevel="1">
      <c r="B235" s="15" t="s">
        <v>86</v>
      </c>
      <c r="C235" s="240">
        <v>14</v>
      </c>
      <c r="D235" s="240"/>
      <c r="E235" s="240"/>
      <c r="F235" s="240"/>
      <c r="G235" s="241"/>
      <c r="H235" s="241"/>
      <c r="I235" s="241"/>
      <c r="J235" s="241">
        <v>1</v>
      </c>
      <c r="K235" s="241">
        <v>1</v>
      </c>
      <c r="L235" s="241"/>
      <c r="M235" s="241"/>
      <c r="N235" s="241"/>
      <c r="O235" s="241"/>
      <c r="P235" s="241"/>
      <c r="Q235" s="241"/>
      <c r="R235" s="241"/>
      <c r="S235" s="241"/>
      <c r="T235" s="241"/>
      <c r="U235" s="241"/>
      <c r="V235" s="241"/>
      <c r="W235" s="241"/>
      <c r="X235" s="241"/>
      <c r="Y235" s="241"/>
      <c r="Z235" s="242">
        <f t="shared" si="1129"/>
        <v>16</v>
      </c>
      <c r="AA235" s="243">
        <f t="shared" si="1243"/>
        <v>53</v>
      </c>
      <c r="AB235" s="51"/>
      <c r="AC235" s="56" t="s">
        <v>86</v>
      </c>
      <c r="AD235" s="57">
        <f t="shared" si="1130"/>
        <v>14</v>
      </c>
      <c r="AE235" s="57">
        <f t="shared" si="1088"/>
        <v>0</v>
      </c>
      <c r="AF235" s="57">
        <f t="shared" si="1089"/>
        <v>0</v>
      </c>
      <c r="AG235" s="57">
        <f t="shared" si="1090"/>
        <v>0</v>
      </c>
      <c r="AH235" s="57">
        <f t="shared" si="1091"/>
        <v>1</v>
      </c>
      <c r="AI235" s="57">
        <f t="shared" si="1092"/>
        <v>1</v>
      </c>
      <c r="AJ235" s="57">
        <f t="shared" si="1093"/>
        <v>0</v>
      </c>
      <c r="AK235" s="57">
        <f t="shared" si="1094"/>
        <v>0</v>
      </c>
      <c r="AL235" s="57">
        <f t="shared" si="1131"/>
        <v>0</v>
      </c>
      <c r="AM235" s="57">
        <f t="shared" si="1132"/>
        <v>0</v>
      </c>
      <c r="AN235" s="58">
        <f t="shared" si="1133"/>
        <v>16</v>
      </c>
      <c r="AO235" s="121" t="str">
        <f t="shared" si="1095"/>
        <v/>
      </c>
      <c r="AP235" s="293" t="s">
        <v>21</v>
      </c>
      <c r="AQ235" s="297">
        <f>SUM(C265:C268)</f>
        <v>337</v>
      </c>
      <c r="AR235" s="297">
        <f t="shared" ref="AR235" si="1430">SUM(D265:D268)</f>
        <v>27</v>
      </c>
      <c r="AS235" s="297">
        <f t="shared" ref="AS235" si="1431">SUM(E265:E268)</f>
        <v>1</v>
      </c>
      <c r="AT235" s="297">
        <f t="shared" ref="AT235" si="1432">SUM(F265:F268)</f>
        <v>23</v>
      </c>
      <c r="AU235" s="297">
        <f t="shared" ref="AU235" si="1433">SUM(G265:G268)</f>
        <v>7</v>
      </c>
      <c r="AV235" s="297">
        <f t="shared" ref="AV235" si="1434">SUM(H265:H268)</f>
        <v>0</v>
      </c>
      <c r="AW235" s="297">
        <f t="shared" ref="AW235" si="1435">SUM(I265:I268)</f>
        <v>0</v>
      </c>
      <c r="AX235" s="297">
        <f t="shared" ref="AX235" si="1436">SUM(J265:J268)</f>
        <v>45</v>
      </c>
      <c r="AY235" s="297">
        <f t="shared" ref="AY235" si="1437">SUM(K265:K268)</f>
        <v>3</v>
      </c>
      <c r="AZ235" s="297">
        <f t="shared" ref="AZ235" si="1438">SUM(L265:L268)</f>
        <v>0</v>
      </c>
      <c r="BA235" s="297">
        <f t="shared" ref="BA235" si="1439">SUM(M265:M268)</f>
        <v>1</v>
      </c>
      <c r="BB235" s="297">
        <f t="shared" ref="BB235" si="1440">SUM(N265:N268)</f>
        <v>0</v>
      </c>
      <c r="BC235" s="297">
        <f t="shared" ref="BC235" si="1441">SUM(O265:O268)</f>
        <v>0</v>
      </c>
      <c r="BD235" s="297">
        <f t="shared" ref="BD235" si="1442">SUM(P265:P268)</f>
        <v>0</v>
      </c>
      <c r="BE235" s="297">
        <f t="shared" ref="BE235" si="1443">SUM(Q265:Q268)</f>
        <v>0</v>
      </c>
      <c r="BF235" s="297">
        <f t="shared" ref="BF235" si="1444">SUM(R265:R268)</f>
        <v>0</v>
      </c>
      <c r="BG235" s="297">
        <f t="shared" ref="BG235" si="1445">SUM(S265:S268)</f>
        <v>5</v>
      </c>
      <c r="BH235" s="297">
        <f t="shared" ref="BH235" si="1446">SUM(T265:T268)</f>
        <v>0</v>
      </c>
      <c r="BI235" s="297">
        <f t="shared" ref="BI235" si="1447">SUM(U265:U268)</f>
        <v>0</v>
      </c>
      <c r="BJ235" s="297">
        <f t="shared" ref="BJ235" si="1448">SUM(V265:V268)</f>
        <v>0</v>
      </c>
      <c r="BK235" s="297">
        <f t="shared" ref="BK235" si="1449">SUM(W265:W268)</f>
        <v>0</v>
      </c>
      <c r="BL235" s="297">
        <f t="shared" ref="BL235" si="1450">SUM(X265:X268)</f>
        <v>0</v>
      </c>
      <c r="BM235" s="297">
        <f t="shared" ref="BM235" si="1451">SUM(Y265:Y268)</f>
        <v>0</v>
      </c>
      <c r="BN235" s="298">
        <f t="shared" si="1156"/>
        <v>449</v>
      </c>
      <c r="BO235" s="162" t="str">
        <f t="shared" ref="BO235:BO240" si="1452">IF(BN235=MAX($BN$225:$BN$248),1,"")</f>
        <v/>
      </c>
      <c r="BP235" s="51"/>
      <c r="BQ235" s="161" t="str">
        <f t="shared" si="1119"/>
        <v/>
      </c>
      <c r="BR235" s="152" t="s">
        <v>21</v>
      </c>
      <c r="BS235" s="93">
        <f t="shared" si="1202"/>
        <v>388</v>
      </c>
      <c r="BT235" s="93">
        <f t="shared" ref="BT235" si="1453">SUM(AE265:AE268)</f>
        <v>7</v>
      </c>
      <c r="BU235" s="93">
        <f t="shared" ref="BU235" si="1454">SUM(AF265:AF268)</f>
        <v>0</v>
      </c>
      <c r="BV235" s="93">
        <f t="shared" ref="BV235" si="1455">SUM(AG265:AG268)</f>
        <v>0</v>
      </c>
      <c r="BW235" s="93">
        <f t="shared" ref="BW235" si="1456">SUM(AH265:AH268)</f>
        <v>45</v>
      </c>
      <c r="BX235" s="93">
        <f t="shared" ref="BX235" si="1457">SUM(AI265:AI268)</f>
        <v>3</v>
      </c>
      <c r="BY235" s="93">
        <f t="shared" ref="BY235" si="1458">SUM(AJ265:AJ268)</f>
        <v>0</v>
      </c>
      <c r="BZ235" s="93">
        <f t="shared" ref="BZ235" si="1459">SUM(AK265:AK268)</f>
        <v>1</v>
      </c>
      <c r="CA235" s="93">
        <f t="shared" ref="CA235" si="1460">SUM(AL265:AL268)</f>
        <v>5</v>
      </c>
      <c r="CB235" s="93">
        <f t="shared" ref="CB235" si="1461">SUM(AM265:AM268)</f>
        <v>0</v>
      </c>
      <c r="CC235" s="141">
        <f t="shared" si="1166"/>
        <v>449</v>
      </c>
      <c r="CD235" s="160" t="str">
        <f t="shared" si="1167"/>
        <v/>
      </c>
      <c r="CE235" s="121"/>
      <c r="CF235" s="161" t="str">
        <f t="shared" si="1168"/>
        <v/>
      </c>
      <c r="CG235" s="152" t="s">
        <v>21</v>
      </c>
      <c r="CH235" s="93">
        <f>SUM(AD265:AD268)</f>
        <v>388</v>
      </c>
      <c r="CI235" s="93">
        <f>SUM(AE265:AK268)</f>
        <v>56</v>
      </c>
      <c r="CJ235" s="93">
        <f t="shared" si="1169"/>
        <v>5</v>
      </c>
      <c r="CK235" s="141">
        <f t="shared" si="1170"/>
        <v>449</v>
      </c>
      <c r="CM235" s="202" t="str">
        <f t="shared" si="1171"/>
        <v/>
      </c>
      <c r="CN235" s="152" t="s">
        <v>21</v>
      </c>
      <c r="CO235" s="93">
        <f t="shared" si="1172"/>
        <v>388</v>
      </c>
      <c r="CP235" s="93">
        <f t="shared" si="1173"/>
        <v>55</v>
      </c>
      <c r="CQ235" s="93">
        <f t="shared" si="1174"/>
        <v>6</v>
      </c>
      <c r="CR235" s="141">
        <f t="shared" si="1175"/>
        <v>449</v>
      </c>
      <c r="CS235" s="202" t="str">
        <f t="shared" si="1176"/>
        <v/>
      </c>
      <c r="CT235" s="152" t="s">
        <v>21</v>
      </c>
      <c r="CU235" s="93">
        <f t="shared" si="1177"/>
        <v>388</v>
      </c>
      <c r="CV235" s="93">
        <f t="shared" si="1178"/>
        <v>61</v>
      </c>
      <c r="CW235" s="141">
        <f t="shared" si="1179"/>
        <v>449</v>
      </c>
    </row>
    <row r="236" spans="2:101" s="55" customFormat="1" ht="13.5" hidden="1" outlineLevel="1">
      <c r="B236" s="15" t="s">
        <v>87</v>
      </c>
      <c r="C236" s="240">
        <v>13</v>
      </c>
      <c r="D236" s="240"/>
      <c r="E236" s="240"/>
      <c r="F236" s="240"/>
      <c r="G236" s="241"/>
      <c r="H236" s="241"/>
      <c r="I236" s="241"/>
      <c r="J236" s="241"/>
      <c r="K236" s="241"/>
      <c r="L236" s="241"/>
      <c r="M236" s="241"/>
      <c r="N236" s="241"/>
      <c r="O236" s="241"/>
      <c r="P236" s="241"/>
      <c r="Q236" s="241"/>
      <c r="R236" s="241"/>
      <c r="S236" s="241"/>
      <c r="T236" s="241"/>
      <c r="U236" s="241"/>
      <c r="V236" s="241"/>
      <c r="W236" s="241"/>
      <c r="X236" s="241"/>
      <c r="Y236" s="241"/>
      <c r="Z236" s="242">
        <f t="shared" si="1129"/>
        <v>13</v>
      </c>
      <c r="AA236" s="243">
        <f t="shared" si="1243"/>
        <v>57</v>
      </c>
      <c r="AB236" s="51"/>
      <c r="AC236" s="56" t="s">
        <v>87</v>
      </c>
      <c r="AD236" s="57">
        <f t="shared" si="1130"/>
        <v>13</v>
      </c>
      <c r="AE236" s="57">
        <f t="shared" si="1088"/>
        <v>0</v>
      </c>
      <c r="AF236" s="57">
        <f t="shared" si="1089"/>
        <v>0</v>
      </c>
      <c r="AG236" s="57">
        <f t="shared" si="1090"/>
        <v>0</v>
      </c>
      <c r="AH236" s="57">
        <f t="shared" si="1091"/>
        <v>0</v>
      </c>
      <c r="AI236" s="57">
        <f t="shared" si="1092"/>
        <v>0</v>
      </c>
      <c r="AJ236" s="57">
        <f t="shared" si="1093"/>
        <v>0</v>
      </c>
      <c r="AK236" s="57">
        <f t="shared" si="1094"/>
        <v>0</v>
      </c>
      <c r="AL236" s="57">
        <f t="shared" si="1131"/>
        <v>0</v>
      </c>
      <c r="AM236" s="57">
        <f t="shared" si="1132"/>
        <v>0</v>
      </c>
      <c r="AN236" s="58">
        <f t="shared" si="1133"/>
        <v>13</v>
      </c>
      <c r="AO236" s="121" t="str">
        <f t="shared" si="1095"/>
        <v/>
      </c>
      <c r="AP236" s="306" t="s">
        <v>22</v>
      </c>
      <c r="AQ236" s="307">
        <f>SUM(C269:C272)</f>
        <v>353</v>
      </c>
      <c r="AR236" s="307">
        <f t="shared" ref="AR236" si="1462">SUM(D269:D272)</f>
        <v>31</v>
      </c>
      <c r="AS236" s="307">
        <f t="shared" ref="AS236" si="1463">SUM(E269:E272)</f>
        <v>1</v>
      </c>
      <c r="AT236" s="307">
        <f t="shared" ref="AT236" si="1464">SUM(F269:F272)</f>
        <v>53</v>
      </c>
      <c r="AU236" s="307">
        <f t="shared" ref="AU236" si="1465">SUM(G269:G272)</f>
        <v>9</v>
      </c>
      <c r="AV236" s="307">
        <f t="shared" ref="AV236" si="1466">SUM(H269:H272)</f>
        <v>0</v>
      </c>
      <c r="AW236" s="307">
        <f t="shared" ref="AW236" si="1467">SUM(I269:I272)</f>
        <v>0</v>
      </c>
      <c r="AX236" s="307">
        <f t="shared" ref="AX236" si="1468">SUM(J269:J272)</f>
        <v>49</v>
      </c>
      <c r="AY236" s="307">
        <f t="shared" ref="AY236" si="1469">SUM(K269:K272)</f>
        <v>2</v>
      </c>
      <c r="AZ236" s="307">
        <f t="shared" ref="AZ236" si="1470">SUM(L269:L272)</f>
        <v>0</v>
      </c>
      <c r="BA236" s="307">
        <f t="shared" ref="BA236" si="1471">SUM(M269:M272)</f>
        <v>0</v>
      </c>
      <c r="BB236" s="307">
        <f t="shared" ref="BB236" si="1472">SUM(N269:N272)</f>
        <v>0</v>
      </c>
      <c r="BC236" s="307">
        <f t="shared" ref="BC236" si="1473">SUM(O269:O272)</f>
        <v>0</v>
      </c>
      <c r="BD236" s="307">
        <f t="shared" ref="BD236" si="1474">SUM(P269:P272)</f>
        <v>1</v>
      </c>
      <c r="BE236" s="307">
        <f t="shared" ref="BE236" si="1475">SUM(Q269:Q272)</f>
        <v>0</v>
      </c>
      <c r="BF236" s="307">
        <f t="shared" ref="BF236" si="1476">SUM(R269:R272)</f>
        <v>6</v>
      </c>
      <c r="BG236" s="307">
        <f t="shared" ref="BG236" si="1477">SUM(S269:S272)</f>
        <v>0</v>
      </c>
      <c r="BH236" s="307">
        <f t="shared" ref="BH236" si="1478">SUM(T269:T272)</f>
        <v>0</v>
      </c>
      <c r="BI236" s="307">
        <f t="shared" ref="BI236" si="1479">SUM(U269:U272)</f>
        <v>0</v>
      </c>
      <c r="BJ236" s="307">
        <f t="shared" ref="BJ236" si="1480">SUM(V269:V272)</f>
        <v>0</v>
      </c>
      <c r="BK236" s="307">
        <f t="shared" ref="BK236" si="1481">SUM(W269:W272)</f>
        <v>0</v>
      </c>
      <c r="BL236" s="307">
        <f t="shared" ref="BL236" si="1482">SUM(X269:X272)</f>
        <v>0</v>
      </c>
      <c r="BM236" s="307">
        <f t="shared" ref="BM236" si="1483">SUM(Y269:Y272)</f>
        <v>0</v>
      </c>
      <c r="BN236" s="308">
        <f t="shared" si="1156"/>
        <v>505</v>
      </c>
      <c r="BO236" s="162" t="str">
        <f t="shared" si="1452"/>
        <v/>
      </c>
      <c r="BP236" s="51"/>
      <c r="BQ236" s="161" t="str">
        <f t="shared" si="1119"/>
        <v/>
      </c>
      <c r="BR236" s="152" t="s">
        <v>22</v>
      </c>
      <c r="BS236" s="93">
        <f t="shared" si="1202"/>
        <v>438</v>
      </c>
      <c r="BT236" s="93">
        <f t="shared" ref="BT236" si="1484">SUM(AE269:AE272)</f>
        <v>9</v>
      </c>
      <c r="BU236" s="93">
        <f t="shared" ref="BU236" si="1485">SUM(AF269:AF272)</f>
        <v>0</v>
      </c>
      <c r="BV236" s="93">
        <f t="shared" ref="BV236" si="1486">SUM(AG269:AG272)</f>
        <v>0</v>
      </c>
      <c r="BW236" s="93">
        <f t="shared" ref="BW236" si="1487">SUM(AH269:AH272)</f>
        <v>49</v>
      </c>
      <c r="BX236" s="93">
        <f t="shared" ref="BX236" si="1488">SUM(AI269:AI272)</f>
        <v>2</v>
      </c>
      <c r="BY236" s="93">
        <f t="shared" ref="BY236" si="1489">SUM(AJ269:AJ272)</f>
        <v>0</v>
      </c>
      <c r="BZ236" s="93">
        <f t="shared" ref="BZ236" si="1490">SUM(AK269:AK272)</f>
        <v>0</v>
      </c>
      <c r="CA236" s="93">
        <f t="shared" ref="CA236" si="1491">SUM(AL269:AL272)</f>
        <v>7</v>
      </c>
      <c r="CB236" s="93">
        <f t="shared" ref="CB236" si="1492">SUM(AM269:AM272)</f>
        <v>0</v>
      </c>
      <c r="CC236" s="141">
        <f t="shared" si="1166"/>
        <v>505</v>
      </c>
      <c r="CD236" s="160" t="str">
        <f t="shared" si="1167"/>
        <v/>
      </c>
      <c r="CE236" s="121"/>
      <c r="CF236" s="161" t="str">
        <f t="shared" si="1168"/>
        <v/>
      </c>
      <c r="CG236" s="152" t="s">
        <v>22</v>
      </c>
      <c r="CH236" s="93">
        <f>SUM(AD269:AD272)</f>
        <v>438</v>
      </c>
      <c r="CI236" s="93">
        <f>SUM(AE269:AK272)</f>
        <v>60</v>
      </c>
      <c r="CJ236" s="93">
        <f t="shared" si="1169"/>
        <v>7</v>
      </c>
      <c r="CK236" s="141">
        <f t="shared" si="1170"/>
        <v>505</v>
      </c>
      <c r="CM236" s="202" t="str">
        <f t="shared" si="1171"/>
        <v/>
      </c>
      <c r="CN236" s="152" t="s">
        <v>22</v>
      </c>
      <c r="CO236" s="93">
        <f t="shared" si="1172"/>
        <v>438</v>
      </c>
      <c r="CP236" s="93">
        <f t="shared" si="1173"/>
        <v>60</v>
      </c>
      <c r="CQ236" s="93">
        <f t="shared" si="1174"/>
        <v>7</v>
      </c>
      <c r="CR236" s="141">
        <f t="shared" si="1175"/>
        <v>505</v>
      </c>
      <c r="CS236" s="202" t="str">
        <f t="shared" si="1176"/>
        <v/>
      </c>
      <c r="CT236" s="152" t="s">
        <v>22</v>
      </c>
      <c r="CU236" s="93">
        <f t="shared" si="1177"/>
        <v>438</v>
      </c>
      <c r="CV236" s="93">
        <f t="shared" si="1178"/>
        <v>67</v>
      </c>
      <c r="CW236" s="141">
        <f t="shared" si="1179"/>
        <v>505</v>
      </c>
    </row>
    <row r="237" spans="2:101" s="55" customFormat="1" ht="13.5" hidden="1" outlineLevel="1">
      <c r="B237" s="15" t="s">
        <v>88</v>
      </c>
      <c r="C237" s="240">
        <v>14</v>
      </c>
      <c r="D237" s="240"/>
      <c r="E237" s="240"/>
      <c r="F237" s="240"/>
      <c r="G237" s="241"/>
      <c r="H237" s="241"/>
      <c r="I237" s="241"/>
      <c r="J237" s="241">
        <v>2</v>
      </c>
      <c r="K237" s="241"/>
      <c r="L237" s="241"/>
      <c r="M237" s="241"/>
      <c r="N237" s="241"/>
      <c r="O237" s="241"/>
      <c r="P237" s="241"/>
      <c r="Q237" s="241"/>
      <c r="R237" s="241"/>
      <c r="S237" s="241"/>
      <c r="T237" s="241"/>
      <c r="U237" s="241"/>
      <c r="V237" s="241"/>
      <c r="W237" s="241"/>
      <c r="X237" s="241"/>
      <c r="Y237" s="241"/>
      <c r="Z237" s="242">
        <f t="shared" si="1129"/>
        <v>16</v>
      </c>
      <c r="AA237" s="243">
        <f t="shared" si="1243"/>
        <v>57</v>
      </c>
      <c r="AB237" s="51"/>
      <c r="AC237" s="59" t="s">
        <v>88</v>
      </c>
      <c r="AD237" s="60">
        <f t="shared" si="1130"/>
        <v>14</v>
      </c>
      <c r="AE237" s="60">
        <f t="shared" si="1088"/>
        <v>0</v>
      </c>
      <c r="AF237" s="60">
        <f t="shared" si="1089"/>
        <v>0</v>
      </c>
      <c r="AG237" s="60">
        <f t="shared" si="1090"/>
        <v>0</v>
      </c>
      <c r="AH237" s="60">
        <f t="shared" si="1091"/>
        <v>2</v>
      </c>
      <c r="AI237" s="60">
        <f t="shared" si="1092"/>
        <v>0</v>
      </c>
      <c r="AJ237" s="60">
        <f t="shared" si="1093"/>
        <v>0</v>
      </c>
      <c r="AK237" s="60">
        <f t="shared" si="1094"/>
        <v>0</v>
      </c>
      <c r="AL237" s="60">
        <f t="shared" si="1131"/>
        <v>0</v>
      </c>
      <c r="AM237" s="60">
        <f t="shared" si="1132"/>
        <v>0</v>
      </c>
      <c r="AN237" s="61">
        <f t="shared" si="1133"/>
        <v>16</v>
      </c>
      <c r="AO237" s="121" t="str">
        <f t="shared" si="1095"/>
        <v/>
      </c>
      <c r="AP237" s="293" t="s">
        <v>23</v>
      </c>
      <c r="AQ237" s="297">
        <f>SUM(C273:C276)</f>
        <v>298</v>
      </c>
      <c r="AR237" s="297">
        <f t="shared" ref="AR237" si="1493">SUM(D273:D276)</f>
        <v>32</v>
      </c>
      <c r="AS237" s="297">
        <f t="shared" ref="AS237" si="1494">SUM(E273:E276)</f>
        <v>0</v>
      </c>
      <c r="AT237" s="297">
        <f t="shared" ref="AT237" si="1495">SUM(F273:F276)</f>
        <v>36</v>
      </c>
      <c r="AU237" s="297">
        <f t="shared" ref="AU237" si="1496">SUM(G273:G276)</f>
        <v>9</v>
      </c>
      <c r="AV237" s="297">
        <f t="shared" ref="AV237" si="1497">SUM(H273:H276)</f>
        <v>1</v>
      </c>
      <c r="AW237" s="297">
        <f t="shared" ref="AW237" si="1498">SUM(I273:I276)</f>
        <v>0</v>
      </c>
      <c r="AX237" s="297">
        <f t="shared" ref="AX237" si="1499">SUM(J273:J276)</f>
        <v>34</v>
      </c>
      <c r="AY237" s="297">
        <f t="shared" ref="AY237" si="1500">SUM(K273:K276)</f>
        <v>4</v>
      </c>
      <c r="AZ237" s="297">
        <f t="shared" ref="AZ237" si="1501">SUM(L273:L276)</f>
        <v>0</v>
      </c>
      <c r="BA237" s="297">
        <f t="shared" ref="BA237" si="1502">SUM(M273:M276)</f>
        <v>1</v>
      </c>
      <c r="BB237" s="297">
        <f t="shared" ref="BB237" si="1503">SUM(N273:N276)</f>
        <v>0</v>
      </c>
      <c r="BC237" s="297">
        <f t="shared" ref="BC237" si="1504">SUM(O273:O276)</f>
        <v>0</v>
      </c>
      <c r="BD237" s="297">
        <f t="shared" ref="BD237" si="1505">SUM(P273:P276)</f>
        <v>0</v>
      </c>
      <c r="BE237" s="297">
        <f t="shared" ref="BE237" si="1506">SUM(Q273:Q276)</f>
        <v>0</v>
      </c>
      <c r="BF237" s="297">
        <f t="shared" ref="BF237" si="1507">SUM(R273:R276)</f>
        <v>0</v>
      </c>
      <c r="BG237" s="297">
        <f t="shared" ref="BG237" si="1508">SUM(S273:S276)</f>
        <v>0</v>
      </c>
      <c r="BH237" s="297">
        <f t="shared" ref="BH237" si="1509">SUM(T273:T276)</f>
        <v>0</v>
      </c>
      <c r="BI237" s="297">
        <f t="shared" ref="BI237" si="1510">SUM(U273:U276)</f>
        <v>0</v>
      </c>
      <c r="BJ237" s="297">
        <f t="shared" ref="BJ237" si="1511">SUM(V273:V276)</f>
        <v>0</v>
      </c>
      <c r="BK237" s="297">
        <f t="shared" ref="BK237" si="1512">SUM(W273:W276)</f>
        <v>0</v>
      </c>
      <c r="BL237" s="297">
        <f t="shared" ref="BL237" si="1513">SUM(X273:X276)</f>
        <v>0</v>
      </c>
      <c r="BM237" s="297">
        <f t="shared" ref="BM237" si="1514">SUM(Y273:Y276)</f>
        <v>0</v>
      </c>
      <c r="BN237" s="298">
        <f t="shared" si="1156"/>
        <v>415</v>
      </c>
      <c r="BO237" s="162" t="str">
        <f t="shared" si="1452"/>
        <v/>
      </c>
      <c r="BP237" s="51"/>
      <c r="BQ237" s="161" t="str">
        <f t="shared" si="1119"/>
        <v/>
      </c>
      <c r="BR237" s="152" t="s">
        <v>23</v>
      </c>
      <c r="BS237" s="93">
        <f t="shared" si="1202"/>
        <v>366</v>
      </c>
      <c r="BT237" s="93">
        <f t="shared" ref="BT237" si="1515">SUM(AE273:AE276)</f>
        <v>9</v>
      </c>
      <c r="BU237" s="93">
        <f t="shared" ref="BU237" si="1516">SUM(AF273:AF276)</f>
        <v>1</v>
      </c>
      <c r="BV237" s="93">
        <f t="shared" ref="BV237" si="1517">SUM(AG273:AG276)</f>
        <v>0</v>
      </c>
      <c r="BW237" s="93">
        <f t="shared" ref="BW237" si="1518">SUM(AH273:AH276)</f>
        <v>34</v>
      </c>
      <c r="BX237" s="93">
        <f t="shared" ref="BX237" si="1519">SUM(AI273:AI276)</f>
        <v>4</v>
      </c>
      <c r="BY237" s="93">
        <f t="shared" ref="BY237" si="1520">SUM(AJ273:AJ276)</f>
        <v>0</v>
      </c>
      <c r="BZ237" s="93">
        <f t="shared" ref="BZ237" si="1521">SUM(AK273:AK276)</f>
        <v>1</v>
      </c>
      <c r="CA237" s="93">
        <f t="shared" ref="CA237" si="1522">SUM(AL273:AL276)</f>
        <v>0</v>
      </c>
      <c r="CB237" s="93">
        <f t="shared" ref="CB237" si="1523">SUM(AM273:AM276)</f>
        <v>0</v>
      </c>
      <c r="CC237" s="141">
        <f t="shared" si="1166"/>
        <v>415</v>
      </c>
      <c r="CD237" s="160" t="str">
        <f t="shared" si="1167"/>
        <v/>
      </c>
      <c r="CE237" s="121"/>
      <c r="CF237" s="161" t="str">
        <f t="shared" si="1168"/>
        <v/>
      </c>
      <c r="CG237" s="152" t="s">
        <v>23</v>
      </c>
      <c r="CH237" s="93">
        <f>SUM(AD273:AD276)</f>
        <v>366</v>
      </c>
      <c r="CI237" s="93">
        <f>SUM(AE273:AK276)</f>
        <v>49</v>
      </c>
      <c r="CJ237" s="93">
        <f t="shared" si="1169"/>
        <v>0</v>
      </c>
      <c r="CK237" s="141">
        <f t="shared" si="1170"/>
        <v>415</v>
      </c>
      <c r="CM237" s="202" t="str">
        <f t="shared" si="1171"/>
        <v/>
      </c>
      <c r="CN237" s="152" t="s">
        <v>23</v>
      </c>
      <c r="CO237" s="93">
        <f t="shared" si="1172"/>
        <v>366</v>
      </c>
      <c r="CP237" s="93">
        <f t="shared" si="1173"/>
        <v>48</v>
      </c>
      <c r="CQ237" s="93">
        <f t="shared" si="1174"/>
        <v>1</v>
      </c>
      <c r="CR237" s="141">
        <f t="shared" si="1175"/>
        <v>415</v>
      </c>
      <c r="CS237" s="202" t="str">
        <f t="shared" si="1176"/>
        <v/>
      </c>
      <c r="CT237" s="152" t="s">
        <v>23</v>
      </c>
      <c r="CU237" s="93">
        <f t="shared" si="1177"/>
        <v>366</v>
      </c>
      <c r="CV237" s="93">
        <f t="shared" si="1178"/>
        <v>49</v>
      </c>
      <c r="CW237" s="141">
        <f t="shared" si="1179"/>
        <v>415</v>
      </c>
    </row>
    <row r="238" spans="2:101" s="55" customFormat="1" ht="13.5" hidden="1" outlineLevel="1">
      <c r="B238" s="15" t="s">
        <v>89</v>
      </c>
      <c r="C238" s="240">
        <v>13</v>
      </c>
      <c r="D238" s="240">
        <v>2</v>
      </c>
      <c r="E238" s="240"/>
      <c r="F238" s="240"/>
      <c r="G238" s="241"/>
      <c r="H238" s="241"/>
      <c r="I238" s="241"/>
      <c r="J238" s="241">
        <v>1</v>
      </c>
      <c r="K238" s="241"/>
      <c r="L238" s="241"/>
      <c r="M238" s="241"/>
      <c r="N238" s="241"/>
      <c r="O238" s="241"/>
      <c r="P238" s="241"/>
      <c r="Q238" s="241"/>
      <c r="R238" s="241"/>
      <c r="S238" s="241"/>
      <c r="T238" s="241"/>
      <c r="U238" s="241"/>
      <c r="V238" s="241"/>
      <c r="W238" s="241"/>
      <c r="X238" s="241"/>
      <c r="Y238" s="241"/>
      <c r="Z238" s="242">
        <f t="shared" si="1129"/>
        <v>16</v>
      </c>
      <c r="AA238" s="243">
        <f t="shared" si="1243"/>
        <v>61</v>
      </c>
      <c r="AB238" s="51"/>
      <c r="AC238" s="59" t="s">
        <v>89</v>
      </c>
      <c r="AD238" s="60">
        <f t="shared" si="1130"/>
        <v>15</v>
      </c>
      <c r="AE238" s="60">
        <f t="shared" si="1088"/>
        <v>0</v>
      </c>
      <c r="AF238" s="60">
        <f t="shared" si="1089"/>
        <v>0</v>
      </c>
      <c r="AG238" s="60">
        <f t="shared" si="1090"/>
        <v>0</v>
      </c>
      <c r="AH238" s="60">
        <f t="shared" si="1091"/>
        <v>1</v>
      </c>
      <c r="AI238" s="60">
        <f t="shared" si="1092"/>
        <v>0</v>
      </c>
      <c r="AJ238" s="60">
        <f t="shared" si="1093"/>
        <v>0</v>
      </c>
      <c r="AK238" s="60">
        <f t="shared" si="1094"/>
        <v>0</v>
      </c>
      <c r="AL238" s="60">
        <f t="shared" si="1131"/>
        <v>0</v>
      </c>
      <c r="AM238" s="60">
        <f t="shared" si="1132"/>
        <v>0</v>
      </c>
      <c r="AN238" s="61">
        <f t="shared" si="1133"/>
        <v>16</v>
      </c>
      <c r="AO238" s="121" t="str">
        <f t="shared" si="1095"/>
        <v/>
      </c>
      <c r="AP238" s="306" t="s">
        <v>24</v>
      </c>
      <c r="AQ238" s="307">
        <f>SUM(C277:C280)</f>
        <v>328</v>
      </c>
      <c r="AR238" s="307">
        <f t="shared" ref="AR238" si="1524">SUM(D277:D280)</f>
        <v>35</v>
      </c>
      <c r="AS238" s="307">
        <f t="shared" ref="AS238" si="1525">SUM(E277:E280)</f>
        <v>3</v>
      </c>
      <c r="AT238" s="307">
        <f t="shared" ref="AT238" si="1526">SUM(F277:F280)</f>
        <v>47</v>
      </c>
      <c r="AU238" s="307">
        <f t="shared" ref="AU238" si="1527">SUM(G277:G280)</f>
        <v>9</v>
      </c>
      <c r="AV238" s="307">
        <f t="shared" ref="AV238" si="1528">SUM(H277:H280)</f>
        <v>0</v>
      </c>
      <c r="AW238" s="307">
        <f t="shared" ref="AW238" si="1529">SUM(I277:I280)</f>
        <v>0</v>
      </c>
      <c r="AX238" s="307">
        <f t="shared" ref="AX238" si="1530">SUM(J277:J280)</f>
        <v>35</v>
      </c>
      <c r="AY238" s="307">
        <f t="shared" ref="AY238" si="1531">SUM(K277:K280)</f>
        <v>3</v>
      </c>
      <c r="AZ238" s="307">
        <f t="shared" ref="AZ238" si="1532">SUM(L277:L280)</f>
        <v>0</v>
      </c>
      <c r="BA238" s="307">
        <f t="shared" ref="BA238" si="1533">SUM(M277:M280)</f>
        <v>1</v>
      </c>
      <c r="BB238" s="307">
        <f t="shared" ref="BB238" si="1534">SUM(N277:N280)</f>
        <v>0</v>
      </c>
      <c r="BC238" s="307">
        <f t="shared" ref="BC238" si="1535">SUM(O277:O280)</f>
        <v>0</v>
      </c>
      <c r="BD238" s="307">
        <f t="shared" ref="BD238" si="1536">SUM(P277:P280)</f>
        <v>1</v>
      </c>
      <c r="BE238" s="307">
        <f t="shared" ref="BE238" si="1537">SUM(Q277:Q280)</f>
        <v>0</v>
      </c>
      <c r="BF238" s="307">
        <f t="shared" ref="BF238" si="1538">SUM(R277:R280)</f>
        <v>0</v>
      </c>
      <c r="BG238" s="307">
        <f t="shared" ref="BG238" si="1539">SUM(S277:S280)</f>
        <v>0</v>
      </c>
      <c r="BH238" s="309">
        <f t="shared" ref="BH238" si="1540">SUM(T277:T280)</f>
        <v>0</v>
      </c>
      <c r="BI238" s="307">
        <f t="shared" ref="BI238" si="1541">SUM(U277:U280)</f>
        <v>0</v>
      </c>
      <c r="BJ238" s="307">
        <f t="shared" ref="BJ238" si="1542">SUM(V277:V280)</f>
        <v>0</v>
      </c>
      <c r="BK238" s="307">
        <f t="shared" ref="BK238" si="1543">SUM(W277:W280)</f>
        <v>0</v>
      </c>
      <c r="BL238" s="307">
        <f t="shared" ref="BL238" si="1544">SUM(X277:X280)</f>
        <v>0</v>
      </c>
      <c r="BM238" s="307">
        <f t="shared" ref="BM238" si="1545">SUM(Y277:Y280)</f>
        <v>0</v>
      </c>
      <c r="BN238" s="308">
        <f t="shared" si="1156"/>
        <v>462</v>
      </c>
      <c r="BO238" s="162" t="str">
        <f t="shared" si="1452"/>
        <v/>
      </c>
      <c r="BP238" s="51"/>
      <c r="BQ238" s="161" t="str">
        <f t="shared" si="1119"/>
        <v/>
      </c>
      <c r="BR238" s="152" t="s">
        <v>24</v>
      </c>
      <c r="BS238" s="93">
        <f t="shared" si="1202"/>
        <v>413</v>
      </c>
      <c r="BT238" s="93">
        <f t="shared" ref="BT238" si="1546">SUM(AE277:AE280)</f>
        <v>9</v>
      </c>
      <c r="BU238" s="93">
        <f t="shared" ref="BU238" si="1547">SUM(AF277:AF280)</f>
        <v>0</v>
      </c>
      <c r="BV238" s="93">
        <f t="shared" ref="BV238" si="1548">SUM(AG277:AG280)</f>
        <v>0</v>
      </c>
      <c r="BW238" s="93">
        <f t="shared" ref="BW238" si="1549">SUM(AH277:AH280)</f>
        <v>35</v>
      </c>
      <c r="BX238" s="93">
        <f t="shared" ref="BX238" si="1550">SUM(AI277:AI280)</f>
        <v>3</v>
      </c>
      <c r="BY238" s="93">
        <f t="shared" ref="BY238" si="1551">SUM(AJ277:AJ280)</f>
        <v>0</v>
      </c>
      <c r="BZ238" s="93">
        <f t="shared" ref="BZ238" si="1552">SUM(AK277:AK280)</f>
        <v>1</v>
      </c>
      <c r="CA238" s="93">
        <f t="shared" ref="CA238" si="1553">SUM(AL277:AL280)</f>
        <v>1</v>
      </c>
      <c r="CB238" s="93">
        <f t="shared" ref="CB238" si="1554">SUM(AM277:AM280)</f>
        <v>0</v>
      </c>
      <c r="CC238" s="141">
        <f t="shared" si="1166"/>
        <v>462</v>
      </c>
      <c r="CD238" s="160" t="str">
        <f t="shared" si="1167"/>
        <v/>
      </c>
      <c r="CE238" s="121"/>
      <c r="CF238" s="161" t="str">
        <f t="shared" si="1168"/>
        <v/>
      </c>
      <c r="CG238" s="152" t="s">
        <v>24</v>
      </c>
      <c r="CH238" s="93">
        <f>SUM(AD277:AD280)</f>
        <v>413</v>
      </c>
      <c r="CI238" s="93">
        <f>SUM(AE277:AK280)</f>
        <v>48</v>
      </c>
      <c r="CJ238" s="93">
        <f t="shared" si="1169"/>
        <v>1</v>
      </c>
      <c r="CK238" s="141">
        <f t="shared" si="1170"/>
        <v>462</v>
      </c>
      <c r="CM238" s="202" t="str">
        <f t="shared" si="1171"/>
        <v/>
      </c>
      <c r="CN238" s="152" t="s">
        <v>24</v>
      </c>
      <c r="CO238" s="93">
        <f t="shared" si="1172"/>
        <v>413</v>
      </c>
      <c r="CP238" s="93">
        <f t="shared" si="1173"/>
        <v>47</v>
      </c>
      <c r="CQ238" s="93">
        <f t="shared" si="1174"/>
        <v>2</v>
      </c>
      <c r="CR238" s="141">
        <f t="shared" si="1175"/>
        <v>462</v>
      </c>
      <c r="CS238" s="202" t="str">
        <f t="shared" si="1176"/>
        <v/>
      </c>
      <c r="CT238" s="152" t="s">
        <v>24</v>
      </c>
      <c r="CU238" s="93">
        <f t="shared" si="1177"/>
        <v>413</v>
      </c>
      <c r="CV238" s="93">
        <f t="shared" si="1178"/>
        <v>49</v>
      </c>
      <c r="CW238" s="141">
        <f t="shared" si="1179"/>
        <v>462</v>
      </c>
    </row>
    <row r="239" spans="2:101" s="55" customFormat="1" ht="13.5" hidden="1" outlineLevel="1">
      <c r="B239" s="15" t="s">
        <v>90</v>
      </c>
      <c r="C239" s="240">
        <v>15</v>
      </c>
      <c r="D239" s="240">
        <v>1</v>
      </c>
      <c r="E239" s="240"/>
      <c r="F239" s="240"/>
      <c r="G239" s="241"/>
      <c r="H239" s="241"/>
      <c r="I239" s="241"/>
      <c r="J239" s="241"/>
      <c r="K239" s="241"/>
      <c r="L239" s="241"/>
      <c r="M239" s="241"/>
      <c r="N239" s="241"/>
      <c r="O239" s="241"/>
      <c r="P239" s="241"/>
      <c r="Q239" s="241"/>
      <c r="R239" s="241"/>
      <c r="S239" s="241"/>
      <c r="T239" s="241"/>
      <c r="U239" s="241"/>
      <c r="V239" s="241"/>
      <c r="W239" s="241"/>
      <c r="X239" s="241"/>
      <c r="Y239" s="241"/>
      <c r="Z239" s="242">
        <f t="shared" si="1129"/>
        <v>16</v>
      </c>
      <c r="AA239" s="243">
        <f t="shared" si="1243"/>
        <v>61</v>
      </c>
      <c r="AB239" s="51"/>
      <c r="AC239" s="59" t="s">
        <v>90</v>
      </c>
      <c r="AD239" s="60">
        <f t="shared" si="1130"/>
        <v>16</v>
      </c>
      <c r="AE239" s="60">
        <f t="shared" si="1088"/>
        <v>0</v>
      </c>
      <c r="AF239" s="60">
        <f t="shared" si="1089"/>
        <v>0</v>
      </c>
      <c r="AG239" s="60">
        <f t="shared" si="1090"/>
        <v>0</v>
      </c>
      <c r="AH239" s="60">
        <f t="shared" si="1091"/>
        <v>0</v>
      </c>
      <c r="AI239" s="60">
        <f t="shared" si="1092"/>
        <v>0</v>
      </c>
      <c r="AJ239" s="60">
        <f t="shared" si="1093"/>
        <v>0</v>
      </c>
      <c r="AK239" s="60">
        <f t="shared" si="1094"/>
        <v>0</v>
      </c>
      <c r="AL239" s="60">
        <f t="shared" si="1131"/>
        <v>0</v>
      </c>
      <c r="AM239" s="60">
        <f t="shared" si="1132"/>
        <v>0</v>
      </c>
      <c r="AN239" s="61">
        <f t="shared" si="1133"/>
        <v>16</v>
      </c>
      <c r="AO239" s="121" t="str">
        <f t="shared" si="1095"/>
        <v/>
      </c>
      <c r="AP239" s="293" t="s">
        <v>25</v>
      </c>
      <c r="AQ239" s="297">
        <f>SUM(C281:C284)</f>
        <v>362</v>
      </c>
      <c r="AR239" s="297">
        <f t="shared" ref="AR239" si="1555">SUM(D281:D284)</f>
        <v>42</v>
      </c>
      <c r="AS239" s="297">
        <f t="shared" ref="AS239" si="1556">SUM(E281:E284)</f>
        <v>1</v>
      </c>
      <c r="AT239" s="297">
        <f t="shared" ref="AT239" si="1557">SUM(F281:F284)</f>
        <v>43</v>
      </c>
      <c r="AU239" s="297">
        <f t="shared" ref="AU239" si="1558">SUM(G281:G284)</f>
        <v>11</v>
      </c>
      <c r="AV239" s="297">
        <f t="shared" ref="AV239" si="1559">SUM(H281:H284)</f>
        <v>0</v>
      </c>
      <c r="AW239" s="297">
        <f t="shared" ref="AW239" si="1560">SUM(I281:I284)</f>
        <v>0</v>
      </c>
      <c r="AX239" s="297">
        <f t="shared" ref="AX239" si="1561">SUM(J281:J284)</f>
        <v>42</v>
      </c>
      <c r="AY239" s="297">
        <f t="shared" ref="AY239" si="1562">SUM(K281:K284)</f>
        <v>4</v>
      </c>
      <c r="AZ239" s="297">
        <f t="shared" ref="AZ239" si="1563">SUM(L281:L284)</f>
        <v>0</v>
      </c>
      <c r="BA239" s="297">
        <f t="shared" ref="BA239" si="1564">SUM(M281:M284)</f>
        <v>0</v>
      </c>
      <c r="BB239" s="297">
        <f t="shared" ref="BB239" si="1565">SUM(N281:N284)</f>
        <v>0</v>
      </c>
      <c r="BC239" s="297">
        <f t="shared" ref="BC239" si="1566">SUM(O281:O284)</f>
        <v>1</v>
      </c>
      <c r="BD239" s="297">
        <f t="shared" ref="BD239" si="1567">SUM(P281:P284)</f>
        <v>0</v>
      </c>
      <c r="BE239" s="297">
        <f t="shared" ref="BE239" si="1568">SUM(Q281:Q284)</f>
        <v>0</v>
      </c>
      <c r="BF239" s="297">
        <f t="shared" ref="BF239" si="1569">SUM(R281:R284)</f>
        <v>0</v>
      </c>
      <c r="BG239" s="297">
        <f t="shared" ref="BG239" si="1570">SUM(S281:S284)</f>
        <v>0</v>
      </c>
      <c r="BH239" s="297">
        <f t="shared" ref="BH239" si="1571">SUM(T281:T284)</f>
        <v>0</v>
      </c>
      <c r="BI239" s="297">
        <f t="shared" ref="BI239" si="1572">SUM(U281:U284)</f>
        <v>0</v>
      </c>
      <c r="BJ239" s="297">
        <f t="shared" ref="BJ239" si="1573">SUM(V281:V284)</f>
        <v>0</v>
      </c>
      <c r="BK239" s="297">
        <f t="shared" ref="BK239" si="1574">SUM(W281:W284)</f>
        <v>0</v>
      </c>
      <c r="BL239" s="297">
        <f t="shared" ref="BL239" si="1575">SUM(X281:X284)</f>
        <v>0</v>
      </c>
      <c r="BM239" s="297">
        <f t="shared" ref="BM239" si="1576">SUM(Y281:Y284)</f>
        <v>0</v>
      </c>
      <c r="BN239" s="298">
        <f t="shared" si="1156"/>
        <v>506</v>
      </c>
      <c r="BO239" s="162" t="str">
        <f t="shared" si="1452"/>
        <v/>
      </c>
      <c r="BP239" s="51"/>
      <c r="BQ239" s="161" t="str">
        <f t="shared" si="1119"/>
        <v/>
      </c>
      <c r="BR239" s="152" t="s">
        <v>25</v>
      </c>
      <c r="BS239" s="93">
        <f t="shared" si="1202"/>
        <v>448</v>
      </c>
      <c r="BT239" s="93">
        <f t="shared" ref="BT239" si="1577">SUM(AE281:AE284)</f>
        <v>11</v>
      </c>
      <c r="BU239" s="93">
        <f t="shared" ref="BU239" si="1578">SUM(AF281:AF284)</f>
        <v>0</v>
      </c>
      <c r="BV239" s="93">
        <f t="shared" ref="BV239" si="1579">SUM(AG281:AG284)</f>
        <v>0</v>
      </c>
      <c r="BW239" s="93">
        <f t="shared" ref="BW239" si="1580">SUM(AH281:AH284)</f>
        <v>42</v>
      </c>
      <c r="BX239" s="93">
        <f t="shared" ref="BX239" si="1581">SUM(AI281:AI284)</f>
        <v>4</v>
      </c>
      <c r="BY239" s="93">
        <f t="shared" ref="BY239" si="1582">SUM(AJ281:AJ284)</f>
        <v>0</v>
      </c>
      <c r="BZ239" s="93">
        <f t="shared" ref="BZ239" si="1583">SUM(AK281:AK284)</f>
        <v>0</v>
      </c>
      <c r="CA239" s="93">
        <f t="shared" ref="CA239" si="1584">SUM(AL281:AL284)</f>
        <v>1</v>
      </c>
      <c r="CB239" s="93">
        <f t="shared" ref="CB239" si="1585">SUM(AM281:AM284)</f>
        <v>0</v>
      </c>
      <c r="CC239" s="141">
        <f t="shared" si="1166"/>
        <v>506</v>
      </c>
      <c r="CD239" s="160" t="str">
        <f t="shared" si="1167"/>
        <v/>
      </c>
      <c r="CE239" s="121"/>
      <c r="CF239" s="161" t="str">
        <f t="shared" si="1168"/>
        <v/>
      </c>
      <c r="CG239" s="152" t="s">
        <v>25</v>
      </c>
      <c r="CH239" s="93">
        <f>SUM(AD281:AD284)</f>
        <v>448</v>
      </c>
      <c r="CI239" s="93">
        <f>SUM(AE281:AK284)</f>
        <v>57</v>
      </c>
      <c r="CJ239" s="93">
        <f t="shared" si="1169"/>
        <v>1</v>
      </c>
      <c r="CK239" s="141">
        <f t="shared" si="1170"/>
        <v>506</v>
      </c>
      <c r="CM239" s="202" t="str">
        <f t="shared" si="1171"/>
        <v/>
      </c>
      <c r="CN239" s="152" t="s">
        <v>25</v>
      </c>
      <c r="CO239" s="93">
        <f t="shared" si="1172"/>
        <v>448</v>
      </c>
      <c r="CP239" s="93">
        <f t="shared" si="1173"/>
        <v>57</v>
      </c>
      <c r="CQ239" s="93">
        <f t="shared" si="1174"/>
        <v>1</v>
      </c>
      <c r="CR239" s="141">
        <f t="shared" si="1175"/>
        <v>506</v>
      </c>
      <c r="CS239" s="202" t="str">
        <f t="shared" si="1176"/>
        <v/>
      </c>
      <c r="CT239" s="152" t="s">
        <v>25</v>
      </c>
      <c r="CU239" s="93">
        <f t="shared" si="1177"/>
        <v>448</v>
      </c>
      <c r="CV239" s="93">
        <f t="shared" si="1178"/>
        <v>58</v>
      </c>
      <c r="CW239" s="141">
        <f t="shared" si="1179"/>
        <v>506</v>
      </c>
    </row>
    <row r="240" spans="2:101" s="55" customFormat="1" ht="13.5" hidden="1" outlineLevel="1">
      <c r="B240" s="15" t="s">
        <v>91</v>
      </c>
      <c r="C240" s="240">
        <v>14</v>
      </c>
      <c r="D240" s="240">
        <v>1</v>
      </c>
      <c r="E240" s="240"/>
      <c r="F240" s="240"/>
      <c r="G240" s="241"/>
      <c r="H240" s="241"/>
      <c r="I240" s="241"/>
      <c r="J240" s="241">
        <v>1</v>
      </c>
      <c r="K240" s="241"/>
      <c r="L240" s="241"/>
      <c r="M240" s="241"/>
      <c r="N240" s="241"/>
      <c r="O240" s="241"/>
      <c r="P240" s="241"/>
      <c r="Q240" s="241"/>
      <c r="R240" s="241"/>
      <c r="S240" s="241"/>
      <c r="T240" s="241"/>
      <c r="U240" s="241"/>
      <c r="V240" s="241"/>
      <c r="W240" s="241"/>
      <c r="X240" s="241"/>
      <c r="Y240" s="241"/>
      <c r="Z240" s="242">
        <f t="shared" si="1129"/>
        <v>16</v>
      </c>
      <c r="AA240" s="243">
        <f t="shared" si="1243"/>
        <v>64</v>
      </c>
      <c r="AB240" s="51"/>
      <c r="AC240" s="59" t="s">
        <v>91</v>
      </c>
      <c r="AD240" s="60">
        <f t="shared" si="1130"/>
        <v>15</v>
      </c>
      <c r="AE240" s="60">
        <f t="shared" si="1088"/>
        <v>0</v>
      </c>
      <c r="AF240" s="60">
        <f t="shared" si="1089"/>
        <v>0</v>
      </c>
      <c r="AG240" s="60">
        <f t="shared" si="1090"/>
        <v>0</v>
      </c>
      <c r="AH240" s="60">
        <f t="shared" si="1091"/>
        <v>1</v>
      </c>
      <c r="AI240" s="60">
        <f t="shared" si="1092"/>
        <v>0</v>
      </c>
      <c r="AJ240" s="60">
        <f t="shared" si="1093"/>
        <v>0</v>
      </c>
      <c r="AK240" s="60">
        <f t="shared" si="1094"/>
        <v>0</v>
      </c>
      <c r="AL240" s="60">
        <f t="shared" si="1131"/>
        <v>0</v>
      </c>
      <c r="AM240" s="60">
        <f t="shared" si="1132"/>
        <v>0</v>
      </c>
      <c r="AN240" s="61">
        <f t="shared" si="1133"/>
        <v>16</v>
      </c>
      <c r="AO240" s="121" t="str">
        <f t="shared" si="1095"/>
        <v/>
      </c>
      <c r="AP240" s="306" t="s">
        <v>26</v>
      </c>
      <c r="AQ240" s="307">
        <f>SUM(C285:C288)</f>
        <v>357</v>
      </c>
      <c r="AR240" s="307">
        <f t="shared" ref="AR240" si="1586">SUM(D285:D288)</f>
        <v>29</v>
      </c>
      <c r="AS240" s="307">
        <f t="shared" ref="AS240" si="1587">SUM(E285:E288)</f>
        <v>3</v>
      </c>
      <c r="AT240" s="307">
        <f t="shared" ref="AT240" si="1588">SUM(F285:F288)</f>
        <v>34</v>
      </c>
      <c r="AU240" s="307">
        <f t="shared" ref="AU240" si="1589">SUM(G285:G288)</f>
        <v>7</v>
      </c>
      <c r="AV240" s="307">
        <f t="shared" ref="AV240" si="1590">SUM(H285:H288)</f>
        <v>0</v>
      </c>
      <c r="AW240" s="307">
        <f t="shared" ref="AW240" si="1591">SUM(I285:I288)</f>
        <v>0</v>
      </c>
      <c r="AX240" s="307">
        <f t="shared" ref="AX240" si="1592">SUM(J285:J288)</f>
        <v>32</v>
      </c>
      <c r="AY240" s="307">
        <f t="shared" ref="AY240" si="1593">SUM(K285:K288)</f>
        <v>3</v>
      </c>
      <c r="AZ240" s="307">
        <f t="shared" ref="AZ240" si="1594">SUM(L285:L288)</f>
        <v>0</v>
      </c>
      <c r="BA240" s="307">
        <f t="shared" ref="BA240" si="1595">SUM(M285:M288)</f>
        <v>0</v>
      </c>
      <c r="BB240" s="307">
        <f t="shared" ref="BB240" si="1596">SUM(N285:N288)</f>
        <v>0</v>
      </c>
      <c r="BC240" s="307">
        <f t="shared" ref="BC240" si="1597">SUM(O285:O288)</f>
        <v>0</v>
      </c>
      <c r="BD240" s="307">
        <f t="shared" ref="BD240" si="1598">SUM(P285:P288)</f>
        <v>0</v>
      </c>
      <c r="BE240" s="307">
        <f t="shared" ref="BE240" si="1599">SUM(Q285:Q288)</f>
        <v>0</v>
      </c>
      <c r="BF240" s="307">
        <f t="shared" ref="BF240" si="1600">SUM(R285:R288)</f>
        <v>0</v>
      </c>
      <c r="BG240" s="307">
        <f t="shared" ref="BG240" si="1601">SUM(S285:S288)</f>
        <v>2</v>
      </c>
      <c r="BH240" s="310">
        <f t="shared" ref="BH240" si="1602">SUM(T285:T288)</f>
        <v>0</v>
      </c>
      <c r="BI240" s="307">
        <f t="shared" ref="BI240" si="1603">SUM(U285:U288)</f>
        <v>0</v>
      </c>
      <c r="BJ240" s="307">
        <f t="shared" ref="BJ240" si="1604">SUM(V285:V288)</f>
        <v>0</v>
      </c>
      <c r="BK240" s="307">
        <f t="shared" ref="BK240" si="1605">SUM(W285:W288)</f>
        <v>0</v>
      </c>
      <c r="BL240" s="307">
        <f t="shared" ref="BL240" si="1606">SUM(X285:X288)</f>
        <v>0</v>
      </c>
      <c r="BM240" s="307">
        <f t="shared" ref="BM240" si="1607">SUM(Y285:Y288)</f>
        <v>0</v>
      </c>
      <c r="BN240" s="308">
        <f t="shared" si="1156"/>
        <v>467</v>
      </c>
      <c r="BO240" s="162" t="str">
        <f t="shared" si="1452"/>
        <v/>
      </c>
      <c r="BP240" s="51"/>
      <c r="BQ240" s="161" t="str">
        <f t="shared" si="1119"/>
        <v/>
      </c>
      <c r="BR240" s="152" t="s">
        <v>26</v>
      </c>
      <c r="BS240" s="93">
        <f t="shared" si="1202"/>
        <v>423</v>
      </c>
      <c r="BT240" s="93">
        <f t="shared" ref="BT240" si="1608">SUM(AE285:AE288)</f>
        <v>7</v>
      </c>
      <c r="BU240" s="93">
        <f t="shared" ref="BU240" si="1609">SUM(AF285:AF288)</f>
        <v>0</v>
      </c>
      <c r="BV240" s="93">
        <f t="shared" ref="BV240" si="1610">SUM(AG285:AG288)</f>
        <v>0</v>
      </c>
      <c r="BW240" s="93">
        <f t="shared" ref="BW240" si="1611">SUM(AH285:AH288)</f>
        <v>32</v>
      </c>
      <c r="BX240" s="93">
        <f t="shared" ref="BX240" si="1612">SUM(AI285:AI288)</f>
        <v>3</v>
      </c>
      <c r="BY240" s="93">
        <f t="shared" ref="BY240" si="1613">SUM(AJ285:AJ288)</f>
        <v>0</v>
      </c>
      <c r="BZ240" s="93">
        <f t="shared" ref="BZ240" si="1614">SUM(AK285:AK288)</f>
        <v>0</v>
      </c>
      <c r="CA240" s="93">
        <f t="shared" ref="CA240" si="1615">SUM(AL285:AL288)</f>
        <v>2</v>
      </c>
      <c r="CB240" s="93">
        <f t="shared" ref="CB240" si="1616">SUM(AM285:AM288)</f>
        <v>0</v>
      </c>
      <c r="CC240" s="141">
        <f t="shared" si="1166"/>
        <v>467</v>
      </c>
      <c r="CD240" s="160" t="str">
        <f t="shared" si="1167"/>
        <v/>
      </c>
      <c r="CE240" s="121"/>
      <c r="CF240" s="161" t="str">
        <f t="shared" si="1168"/>
        <v/>
      </c>
      <c r="CG240" s="152" t="s">
        <v>26</v>
      </c>
      <c r="CH240" s="93">
        <f>SUM(AD285:AD288)</f>
        <v>423</v>
      </c>
      <c r="CI240" s="93">
        <f>SUM(AE285:AK288)</f>
        <v>42</v>
      </c>
      <c r="CJ240" s="93">
        <f t="shared" si="1169"/>
        <v>2</v>
      </c>
      <c r="CK240" s="141">
        <f t="shared" si="1170"/>
        <v>467</v>
      </c>
      <c r="CM240" s="202" t="str">
        <f t="shared" si="1171"/>
        <v/>
      </c>
      <c r="CN240" s="152" t="s">
        <v>26</v>
      </c>
      <c r="CO240" s="93">
        <f t="shared" si="1172"/>
        <v>423</v>
      </c>
      <c r="CP240" s="93">
        <f t="shared" si="1173"/>
        <v>42</v>
      </c>
      <c r="CQ240" s="93">
        <f t="shared" si="1174"/>
        <v>2</v>
      </c>
      <c r="CR240" s="141">
        <f t="shared" si="1175"/>
        <v>467</v>
      </c>
      <c r="CS240" s="202" t="str">
        <f t="shared" si="1176"/>
        <v/>
      </c>
      <c r="CT240" s="152" t="s">
        <v>26</v>
      </c>
      <c r="CU240" s="93">
        <f t="shared" si="1177"/>
        <v>423</v>
      </c>
      <c r="CV240" s="93">
        <f t="shared" si="1178"/>
        <v>44</v>
      </c>
      <c r="CW240" s="141">
        <f t="shared" si="1179"/>
        <v>467</v>
      </c>
    </row>
    <row r="241" spans="2:101" s="55" customFormat="1" ht="13.5" hidden="1" outlineLevel="1">
      <c r="B241" s="15" t="s">
        <v>92</v>
      </c>
      <c r="C241" s="240">
        <v>20</v>
      </c>
      <c r="D241" s="240"/>
      <c r="E241" s="240">
        <v>1</v>
      </c>
      <c r="F241" s="240">
        <v>1</v>
      </c>
      <c r="G241" s="241"/>
      <c r="H241" s="241"/>
      <c r="I241" s="241"/>
      <c r="J241" s="241">
        <v>1</v>
      </c>
      <c r="K241" s="241"/>
      <c r="L241" s="241"/>
      <c r="M241" s="241"/>
      <c r="N241" s="241"/>
      <c r="O241" s="241"/>
      <c r="P241" s="241"/>
      <c r="Q241" s="241"/>
      <c r="R241" s="241"/>
      <c r="S241" s="241"/>
      <c r="T241" s="241"/>
      <c r="U241" s="241"/>
      <c r="V241" s="241"/>
      <c r="W241" s="241"/>
      <c r="X241" s="241"/>
      <c r="Y241" s="241"/>
      <c r="Z241" s="242">
        <f t="shared" si="1129"/>
        <v>23</v>
      </c>
      <c r="AA241" s="243">
        <f t="shared" si="1243"/>
        <v>71</v>
      </c>
      <c r="AB241" s="51"/>
      <c r="AC241" s="56" t="s">
        <v>92</v>
      </c>
      <c r="AD241" s="57">
        <f t="shared" si="1130"/>
        <v>22</v>
      </c>
      <c r="AE241" s="57">
        <f t="shared" si="1088"/>
        <v>0</v>
      </c>
      <c r="AF241" s="57">
        <f t="shared" si="1089"/>
        <v>0</v>
      </c>
      <c r="AG241" s="57">
        <f t="shared" si="1090"/>
        <v>0</v>
      </c>
      <c r="AH241" s="57">
        <f t="shared" si="1091"/>
        <v>1</v>
      </c>
      <c r="AI241" s="57">
        <f t="shared" si="1092"/>
        <v>0</v>
      </c>
      <c r="AJ241" s="57">
        <f t="shared" si="1093"/>
        <v>0</v>
      </c>
      <c r="AK241" s="57">
        <f t="shared" si="1094"/>
        <v>0</v>
      </c>
      <c r="AL241" s="57">
        <f t="shared" si="1131"/>
        <v>0</v>
      </c>
      <c r="AM241" s="57">
        <f t="shared" si="1132"/>
        <v>0</v>
      </c>
      <c r="AN241" s="58">
        <f t="shared" si="1133"/>
        <v>23</v>
      </c>
      <c r="AO241" s="121" t="str">
        <f t="shared" si="1095"/>
        <v/>
      </c>
      <c r="AP241" s="293" t="s">
        <v>27</v>
      </c>
      <c r="AQ241" s="297">
        <f>SUM(C289:C292)</f>
        <v>383</v>
      </c>
      <c r="AR241" s="297">
        <f t="shared" ref="AR241" si="1617">SUM(D289:D292)</f>
        <v>43</v>
      </c>
      <c r="AS241" s="297">
        <f t="shared" ref="AS241" si="1618">SUM(E289:E292)</f>
        <v>4</v>
      </c>
      <c r="AT241" s="297">
        <f t="shared" ref="AT241" si="1619">SUM(F289:F292)</f>
        <v>28</v>
      </c>
      <c r="AU241" s="297">
        <f t="shared" ref="AU241" si="1620">SUM(G289:G292)</f>
        <v>8</v>
      </c>
      <c r="AV241" s="297">
        <f t="shared" ref="AV241" si="1621">SUM(H289:H292)</f>
        <v>0</v>
      </c>
      <c r="AW241" s="297">
        <f t="shared" ref="AW241" si="1622">SUM(I289:I292)</f>
        <v>0</v>
      </c>
      <c r="AX241" s="297">
        <f t="shared" ref="AX241" si="1623">SUM(J289:J292)</f>
        <v>37</v>
      </c>
      <c r="AY241" s="297">
        <f t="shared" ref="AY241" si="1624">SUM(K289:K292)</f>
        <v>5</v>
      </c>
      <c r="AZ241" s="297">
        <f t="shared" ref="AZ241" si="1625">SUM(L289:L292)</f>
        <v>0</v>
      </c>
      <c r="BA241" s="297">
        <f t="shared" ref="BA241" si="1626">SUM(M289:M292)</f>
        <v>0</v>
      </c>
      <c r="BB241" s="297">
        <f t="shared" ref="BB241" si="1627">SUM(N289:N292)</f>
        <v>1</v>
      </c>
      <c r="BC241" s="297">
        <f t="shared" ref="BC241" si="1628">SUM(O289:O292)</f>
        <v>0</v>
      </c>
      <c r="BD241" s="297">
        <f t="shared" ref="BD241" si="1629">SUM(P289:P292)</f>
        <v>0</v>
      </c>
      <c r="BE241" s="297">
        <f t="shared" ref="BE241" si="1630">SUM(Q289:Q292)</f>
        <v>0</v>
      </c>
      <c r="BF241" s="297">
        <f t="shared" ref="BF241" si="1631">SUM(R289:R292)</f>
        <v>0</v>
      </c>
      <c r="BG241" s="297">
        <f t="shared" ref="BG241" si="1632">SUM(S289:S292)</f>
        <v>0</v>
      </c>
      <c r="BH241" s="297">
        <f t="shared" ref="BH241" si="1633">SUM(T289:T292)</f>
        <v>0</v>
      </c>
      <c r="BI241" s="297">
        <f t="shared" ref="BI241" si="1634">SUM(U289:U292)</f>
        <v>0</v>
      </c>
      <c r="BJ241" s="297">
        <f t="shared" ref="BJ241" si="1635">SUM(V289:V292)</f>
        <v>0</v>
      </c>
      <c r="BK241" s="297">
        <f t="shared" ref="BK241" si="1636">SUM(W289:W292)</f>
        <v>0</v>
      </c>
      <c r="BL241" s="297">
        <f t="shared" ref="BL241" si="1637">SUM(X289:X292)</f>
        <v>0</v>
      </c>
      <c r="BM241" s="297">
        <f t="shared" ref="BM241" si="1638">SUM(Y289:Y292)</f>
        <v>0</v>
      </c>
      <c r="BN241" s="298">
        <f t="shared" si="1156"/>
        <v>509</v>
      </c>
      <c r="BO241" s="162" t="str">
        <f>IF(BN241=MAX($BN$225:$BN$248),1,IF(BN241=MAX($BN$241:$BN$244),3,""))</f>
        <v/>
      </c>
      <c r="BP241" s="51"/>
      <c r="BQ241" s="161" t="str">
        <f t="shared" si="1119"/>
        <v/>
      </c>
      <c r="BR241" s="152" t="s">
        <v>27</v>
      </c>
      <c r="BS241" s="93">
        <f t="shared" si="1202"/>
        <v>458</v>
      </c>
      <c r="BT241" s="93">
        <f t="shared" ref="BT241" si="1639">SUM(AE289:AE292)</f>
        <v>8</v>
      </c>
      <c r="BU241" s="93">
        <f t="shared" ref="BU241" si="1640">SUM(AF289:AF292)</f>
        <v>0</v>
      </c>
      <c r="BV241" s="93">
        <f t="shared" ref="BV241" si="1641">SUM(AG289:AG292)</f>
        <v>0</v>
      </c>
      <c r="BW241" s="93">
        <f t="shared" ref="BW241" si="1642">SUM(AH289:AH292)</f>
        <v>37</v>
      </c>
      <c r="BX241" s="93">
        <f t="shared" ref="BX241" si="1643">SUM(AI289:AI292)</f>
        <v>5</v>
      </c>
      <c r="BY241" s="93">
        <f t="shared" ref="BY241" si="1644">SUM(AJ289:AJ292)</f>
        <v>0</v>
      </c>
      <c r="BZ241" s="93">
        <f t="shared" ref="BZ241" si="1645">SUM(AK289:AK292)</f>
        <v>0</v>
      </c>
      <c r="CA241" s="93">
        <f t="shared" ref="CA241" si="1646">SUM(AL289:AL292)</f>
        <v>1</v>
      </c>
      <c r="CB241" s="93">
        <f t="shared" ref="CB241" si="1647">SUM(AM289:AM292)</f>
        <v>0</v>
      </c>
      <c r="CC241" s="141">
        <f t="shared" si="1166"/>
        <v>509</v>
      </c>
      <c r="CD241" s="160" t="str">
        <f t="shared" si="1167"/>
        <v/>
      </c>
      <c r="CE241" s="121"/>
      <c r="CF241" s="161" t="str">
        <f t="shared" si="1168"/>
        <v/>
      </c>
      <c r="CG241" s="152" t="s">
        <v>27</v>
      </c>
      <c r="CH241" s="93">
        <f>SUM(AD289:AD292)</f>
        <v>458</v>
      </c>
      <c r="CI241" s="93">
        <f>SUM(AE289:AK292)</f>
        <v>50</v>
      </c>
      <c r="CJ241" s="93">
        <f t="shared" si="1169"/>
        <v>1</v>
      </c>
      <c r="CK241" s="141">
        <f t="shared" si="1170"/>
        <v>509</v>
      </c>
      <c r="CM241" s="202" t="str">
        <f t="shared" si="1171"/>
        <v/>
      </c>
      <c r="CN241" s="152" t="s">
        <v>27</v>
      </c>
      <c r="CO241" s="93">
        <f t="shared" si="1172"/>
        <v>458</v>
      </c>
      <c r="CP241" s="93">
        <f t="shared" si="1173"/>
        <v>50</v>
      </c>
      <c r="CQ241" s="93">
        <f t="shared" si="1174"/>
        <v>1</v>
      </c>
      <c r="CR241" s="141">
        <f t="shared" si="1175"/>
        <v>509</v>
      </c>
      <c r="CS241" s="202" t="str">
        <f t="shared" si="1176"/>
        <v/>
      </c>
      <c r="CT241" s="152" t="s">
        <v>27</v>
      </c>
      <c r="CU241" s="93">
        <f t="shared" si="1177"/>
        <v>458</v>
      </c>
      <c r="CV241" s="93">
        <f t="shared" si="1178"/>
        <v>51</v>
      </c>
      <c r="CW241" s="141">
        <f t="shared" si="1179"/>
        <v>509</v>
      </c>
    </row>
    <row r="242" spans="2:101" s="55" customFormat="1" ht="13.5" hidden="1" outlineLevel="1">
      <c r="B242" s="15" t="s">
        <v>93</v>
      </c>
      <c r="C242" s="240">
        <v>12</v>
      </c>
      <c r="D242" s="240">
        <v>1</v>
      </c>
      <c r="E242" s="240"/>
      <c r="F242" s="240"/>
      <c r="G242" s="241"/>
      <c r="H242" s="241"/>
      <c r="I242" s="241"/>
      <c r="J242" s="241">
        <v>1</v>
      </c>
      <c r="K242" s="241"/>
      <c r="L242" s="241"/>
      <c r="M242" s="241"/>
      <c r="N242" s="241"/>
      <c r="O242" s="241"/>
      <c r="P242" s="241"/>
      <c r="Q242" s="241"/>
      <c r="R242" s="241"/>
      <c r="S242" s="241"/>
      <c r="T242" s="241"/>
      <c r="U242" s="241"/>
      <c r="V242" s="241"/>
      <c r="W242" s="241"/>
      <c r="X242" s="241"/>
      <c r="Y242" s="241"/>
      <c r="Z242" s="242">
        <f t="shared" si="1129"/>
        <v>14</v>
      </c>
      <c r="AA242" s="243">
        <f t="shared" si="1243"/>
        <v>69</v>
      </c>
      <c r="AB242" s="51"/>
      <c r="AC242" s="56" t="s">
        <v>93</v>
      </c>
      <c r="AD242" s="57">
        <f t="shared" si="1130"/>
        <v>13</v>
      </c>
      <c r="AE242" s="57">
        <f t="shared" si="1088"/>
        <v>0</v>
      </c>
      <c r="AF242" s="57">
        <f t="shared" si="1089"/>
        <v>0</v>
      </c>
      <c r="AG242" s="57">
        <f t="shared" si="1090"/>
        <v>0</v>
      </c>
      <c r="AH242" s="57">
        <f t="shared" si="1091"/>
        <v>1</v>
      </c>
      <c r="AI242" s="57">
        <f t="shared" si="1092"/>
        <v>0</v>
      </c>
      <c r="AJ242" s="57">
        <f t="shared" si="1093"/>
        <v>0</v>
      </c>
      <c r="AK242" s="57">
        <f t="shared" si="1094"/>
        <v>0</v>
      </c>
      <c r="AL242" s="57">
        <f t="shared" si="1131"/>
        <v>0</v>
      </c>
      <c r="AM242" s="57">
        <f t="shared" si="1132"/>
        <v>0</v>
      </c>
      <c r="AN242" s="58">
        <f t="shared" si="1133"/>
        <v>14</v>
      </c>
      <c r="AO242" s="121" t="str">
        <f t="shared" si="1095"/>
        <v/>
      </c>
      <c r="AP242" s="306" t="s">
        <v>28</v>
      </c>
      <c r="AQ242" s="307">
        <f>SUM(C293:C296)</f>
        <v>525</v>
      </c>
      <c r="AR242" s="307">
        <f t="shared" ref="AR242" si="1648">SUM(D293:D296)</f>
        <v>29</v>
      </c>
      <c r="AS242" s="307">
        <f t="shared" ref="AS242" si="1649">SUM(E293:E296)</f>
        <v>4</v>
      </c>
      <c r="AT242" s="307">
        <f t="shared" ref="AT242" si="1650">SUM(F293:F296)</f>
        <v>42</v>
      </c>
      <c r="AU242" s="307">
        <f t="shared" ref="AU242" si="1651">SUM(G293:G296)</f>
        <v>11</v>
      </c>
      <c r="AV242" s="307">
        <f t="shared" ref="AV242" si="1652">SUM(H293:H296)</f>
        <v>0</v>
      </c>
      <c r="AW242" s="307">
        <f t="shared" ref="AW242" si="1653">SUM(I293:I296)</f>
        <v>0</v>
      </c>
      <c r="AX242" s="307">
        <f t="shared" ref="AX242" si="1654">SUM(J293:J296)</f>
        <v>25</v>
      </c>
      <c r="AY242" s="307">
        <f t="shared" ref="AY242" si="1655">SUM(K293:K296)</f>
        <v>1</v>
      </c>
      <c r="AZ242" s="307">
        <f t="shared" ref="AZ242" si="1656">SUM(L293:L296)</f>
        <v>0</v>
      </c>
      <c r="BA242" s="307">
        <f t="shared" ref="BA242" si="1657">SUM(M293:M296)</f>
        <v>2</v>
      </c>
      <c r="BB242" s="307">
        <f t="shared" ref="BB242" si="1658">SUM(N293:N296)</f>
        <v>0</v>
      </c>
      <c r="BC242" s="307">
        <f t="shared" ref="BC242" si="1659">SUM(O293:O296)</f>
        <v>0</v>
      </c>
      <c r="BD242" s="307">
        <f t="shared" ref="BD242" si="1660">SUM(P293:P296)</f>
        <v>2</v>
      </c>
      <c r="BE242" s="307">
        <f t="shared" ref="BE242" si="1661">SUM(Q293:Q296)</f>
        <v>0</v>
      </c>
      <c r="BF242" s="307">
        <f t="shared" ref="BF242" si="1662">SUM(R293:R296)</f>
        <v>0</v>
      </c>
      <c r="BG242" s="307">
        <f t="shared" ref="BG242" si="1663">SUM(S293:S296)</f>
        <v>1</v>
      </c>
      <c r="BH242" s="307">
        <f t="shared" ref="BH242" si="1664">SUM(T293:T296)</f>
        <v>0</v>
      </c>
      <c r="BI242" s="307">
        <f t="shared" ref="BI242" si="1665">SUM(U293:U296)</f>
        <v>0</v>
      </c>
      <c r="BJ242" s="307">
        <f t="shared" ref="BJ242" si="1666">SUM(V293:V296)</f>
        <v>0</v>
      </c>
      <c r="BK242" s="307">
        <f t="shared" ref="BK242" si="1667">SUM(W293:W296)</f>
        <v>0</v>
      </c>
      <c r="BL242" s="307">
        <f t="shared" ref="BL242" si="1668">SUM(X293:X296)</f>
        <v>0</v>
      </c>
      <c r="BM242" s="307">
        <f t="shared" ref="BM242" si="1669">SUM(Y293:Y296)</f>
        <v>0</v>
      </c>
      <c r="BN242" s="308">
        <f t="shared" si="1156"/>
        <v>642</v>
      </c>
      <c r="BO242" s="162" t="str">
        <f>IF(BN242=MAX($BN$225:$BN$248),1,IF(BN242=MAX($BN$241:$BN$244),3,""))</f>
        <v/>
      </c>
      <c r="BP242" s="51"/>
      <c r="BQ242" s="161" t="str">
        <f t="shared" si="1119"/>
        <v/>
      </c>
      <c r="BR242" s="152" t="s">
        <v>28</v>
      </c>
      <c r="BS242" s="93">
        <f t="shared" si="1202"/>
        <v>600</v>
      </c>
      <c r="BT242" s="93">
        <f t="shared" ref="BT242" si="1670">SUM(AE293:AE296)</f>
        <v>11</v>
      </c>
      <c r="BU242" s="93">
        <f t="shared" ref="BU242" si="1671">SUM(AF293:AF296)</f>
        <v>0</v>
      </c>
      <c r="BV242" s="93">
        <f t="shared" ref="BV242" si="1672">SUM(AG293:AG296)</f>
        <v>0</v>
      </c>
      <c r="BW242" s="93">
        <f t="shared" ref="BW242" si="1673">SUM(AH293:AH296)</f>
        <v>25</v>
      </c>
      <c r="BX242" s="93">
        <f t="shared" ref="BX242" si="1674">SUM(AI293:AI296)</f>
        <v>1</v>
      </c>
      <c r="BY242" s="93">
        <f t="shared" ref="BY242" si="1675">SUM(AJ293:AJ296)</f>
        <v>0</v>
      </c>
      <c r="BZ242" s="93">
        <f t="shared" ref="BZ242" si="1676">SUM(AK293:AK296)</f>
        <v>2</v>
      </c>
      <c r="CA242" s="93">
        <f t="shared" ref="CA242" si="1677">SUM(AL293:AL296)</f>
        <v>3</v>
      </c>
      <c r="CB242" s="93">
        <f t="shared" ref="CB242" si="1678">SUM(AM293:AM296)</f>
        <v>0</v>
      </c>
      <c r="CC242" s="141">
        <f t="shared" si="1166"/>
        <v>642</v>
      </c>
      <c r="CD242" s="160" t="str">
        <f t="shared" si="1167"/>
        <v/>
      </c>
      <c r="CE242" s="121"/>
      <c r="CF242" s="161" t="str">
        <f t="shared" si="1168"/>
        <v/>
      </c>
      <c r="CG242" s="152" t="s">
        <v>28</v>
      </c>
      <c r="CH242" s="93">
        <f>SUM(AD293:AD296)</f>
        <v>600</v>
      </c>
      <c r="CI242" s="93">
        <f>SUM(AE293:AK296)</f>
        <v>39</v>
      </c>
      <c r="CJ242" s="93">
        <f t="shared" si="1169"/>
        <v>3</v>
      </c>
      <c r="CK242" s="141">
        <f t="shared" si="1170"/>
        <v>642</v>
      </c>
      <c r="CM242" s="202" t="str">
        <f t="shared" si="1171"/>
        <v/>
      </c>
      <c r="CN242" s="152" t="s">
        <v>28</v>
      </c>
      <c r="CO242" s="93">
        <f t="shared" si="1172"/>
        <v>600</v>
      </c>
      <c r="CP242" s="93">
        <f t="shared" si="1173"/>
        <v>37</v>
      </c>
      <c r="CQ242" s="93">
        <f t="shared" si="1174"/>
        <v>5</v>
      </c>
      <c r="CR242" s="141">
        <f t="shared" si="1175"/>
        <v>642</v>
      </c>
      <c r="CS242" s="202" t="str">
        <f t="shared" si="1176"/>
        <v/>
      </c>
      <c r="CT242" s="152" t="s">
        <v>28</v>
      </c>
      <c r="CU242" s="93">
        <f t="shared" si="1177"/>
        <v>600</v>
      </c>
      <c r="CV242" s="93">
        <f t="shared" si="1178"/>
        <v>42</v>
      </c>
      <c r="CW242" s="141">
        <f t="shared" si="1179"/>
        <v>642</v>
      </c>
    </row>
    <row r="243" spans="2:101" s="55" customFormat="1" ht="13.5" hidden="1" outlineLevel="1">
      <c r="B243" s="15" t="s">
        <v>94</v>
      </c>
      <c r="C243" s="240">
        <v>29</v>
      </c>
      <c r="D243" s="240"/>
      <c r="E243" s="240"/>
      <c r="F243" s="240">
        <v>1</v>
      </c>
      <c r="G243" s="241"/>
      <c r="H243" s="241"/>
      <c r="I243" s="241"/>
      <c r="J243" s="241">
        <v>3</v>
      </c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  <c r="U243" s="241"/>
      <c r="V243" s="241"/>
      <c r="W243" s="241"/>
      <c r="X243" s="241"/>
      <c r="Y243" s="241"/>
      <c r="Z243" s="242">
        <f t="shared" si="1129"/>
        <v>33</v>
      </c>
      <c r="AA243" s="243">
        <f t="shared" si="1243"/>
        <v>86</v>
      </c>
      <c r="AB243" s="51"/>
      <c r="AC243" s="56" t="s">
        <v>94</v>
      </c>
      <c r="AD243" s="57">
        <f t="shared" si="1130"/>
        <v>30</v>
      </c>
      <c r="AE243" s="57">
        <f t="shared" si="1088"/>
        <v>0</v>
      </c>
      <c r="AF243" s="57">
        <f t="shared" si="1088"/>
        <v>0</v>
      </c>
      <c r="AG243" s="57">
        <f t="shared" si="1088"/>
        <v>0</v>
      </c>
      <c r="AH243" s="57">
        <f t="shared" si="1088"/>
        <v>3</v>
      </c>
      <c r="AI243" s="57">
        <f t="shared" si="1088"/>
        <v>0</v>
      </c>
      <c r="AJ243" s="57">
        <f t="shared" si="1088"/>
        <v>0</v>
      </c>
      <c r="AK243" s="57">
        <f t="shared" si="1088"/>
        <v>0</v>
      </c>
      <c r="AL243" s="57">
        <f t="shared" si="1131"/>
        <v>0</v>
      </c>
      <c r="AM243" s="57">
        <f t="shared" si="1132"/>
        <v>0</v>
      </c>
      <c r="AN243" s="58">
        <f t="shared" si="1133"/>
        <v>33</v>
      </c>
      <c r="AO243" s="121">
        <f t="shared" si="1095"/>
        <v>3</v>
      </c>
      <c r="AP243" s="293" t="s">
        <v>29</v>
      </c>
      <c r="AQ243" s="297">
        <f>SUM(C297:C300)</f>
        <v>548</v>
      </c>
      <c r="AR243" s="297">
        <f t="shared" ref="AR243" si="1679">SUM(D297:D300)</f>
        <v>36</v>
      </c>
      <c r="AS243" s="297">
        <f t="shared" ref="AS243" si="1680">SUM(E297:E300)</f>
        <v>4</v>
      </c>
      <c r="AT243" s="297">
        <f t="shared" ref="AT243" si="1681">SUM(F297:F300)</f>
        <v>32</v>
      </c>
      <c r="AU243" s="297">
        <f t="shared" ref="AU243" si="1682">SUM(G297:G300)</f>
        <v>10</v>
      </c>
      <c r="AV243" s="297">
        <f t="shared" ref="AV243" si="1683">SUM(H297:H300)</f>
        <v>1</v>
      </c>
      <c r="AW243" s="297">
        <f t="shared" ref="AW243" si="1684">SUM(I297:I300)</f>
        <v>0</v>
      </c>
      <c r="AX243" s="297">
        <f t="shared" ref="AX243" si="1685">SUM(J297:J300)</f>
        <v>27</v>
      </c>
      <c r="AY243" s="297">
        <f t="shared" ref="AY243" si="1686">SUM(K297:K300)</f>
        <v>4</v>
      </c>
      <c r="AZ243" s="297">
        <f t="shared" ref="AZ243" si="1687">SUM(L297:L300)</f>
        <v>0</v>
      </c>
      <c r="BA243" s="297">
        <f t="shared" ref="BA243" si="1688">SUM(M297:M300)</f>
        <v>0</v>
      </c>
      <c r="BB243" s="297">
        <f t="shared" ref="BB243" si="1689">SUM(N297:N300)</f>
        <v>0</v>
      </c>
      <c r="BC243" s="297">
        <f t="shared" ref="BC243" si="1690">SUM(O297:O300)</f>
        <v>0</v>
      </c>
      <c r="BD243" s="297">
        <f t="shared" ref="BD243" si="1691">SUM(P297:P300)</f>
        <v>0</v>
      </c>
      <c r="BE243" s="297">
        <f t="shared" ref="BE243" si="1692">SUM(Q297:Q300)</f>
        <v>0</v>
      </c>
      <c r="BF243" s="297">
        <f t="shared" ref="BF243" si="1693">SUM(R297:R300)</f>
        <v>0</v>
      </c>
      <c r="BG243" s="297">
        <f t="shared" ref="BG243" si="1694">SUM(S297:S300)</f>
        <v>1</v>
      </c>
      <c r="BH243" s="297">
        <f t="shared" ref="BH243" si="1695">SUM(T297:T300)</f>
        <v>0</v>
      </c>
      <c r="BI243" s="297">
        <f t="shared" ref="BI243" si="1696">SUM(U297:U300)</f>
        <v>0</v>
      </c>
      <c r="BJ243" s="297">
        <f t="shared" ref="BJ243" si="1697">SUM(V297:V300)</f>
        <v>0</v>
      </c>
      <c r="BK243" s="297">
        <f t="shared" ref="BK243" si="1698">SUM(W297:W300)</f>
        <v>0</v>
      </c>
      <c r="BL243" s="297">
        <f t="shared" ref="BL243" si="1699">SUM(X297:X300)</f>
        <v>0</v>
      </c>
      <c r="BM243" s="297">
        <f t="shared" ref="BM243" si="1700">SUM(Y297:Y300)</f>
        <v>0</v>
      </c>
      <c r="BN243" s="298">
        <f t="shared" si="1156"/>
        <v>663</v>
      </c>
      <c r="BO243" s="162">
        <f>IF(BN243=MAX($BN$225:$BN$248),1,IF(BN243=MAX($BN$241:$BN$244),3,""))</f>
        <v>3</v>
      </c>
      <c r="BP243" s="51"/>
      <c r="BQ243" s="161">
        <f t="shared" si="1119"/>
        <v>3</v>
      </c>
      <c r="BR243" s="152" t="s">
        <v>29</v>
      </c>
      <c r="BS243" s="93">
        <f t="shared" si="1202"/>
        <v>620</v>
      </c>
      <c r="BT243" s="93">
        <f t="shared" ref="BT243" si="1701">SUM(AE297:AE300)</f>
        <v>10</v>
      </c>
      <c r="BU243" s="93">
        <f t="shared" ref="BU243" si="1702">SUM(AF297:AF300)</f>
        <v>1</v>
      </c>
      <c r="BV243" s="93">
        <f t="shared" ref="BV243" si="1703">SUM(AG297:AG300)</f>
        <v>0</v>
      </c>
      <c r="BW243" s="93">
        <f t="shared" ref="BW243" si="1704">SUM(AH297:AH300)</f>
        <v>27</v>
      </c>
      <c r="BX243" s="93">
        <f t="shared" ref="BX243" si="1705">SUM(AI297:AI300)</f>
        <v>4</v>
      </c>
      <c r="BY243" s="93">
        <f t="shared" ref="BY243" si="1706">SUM(AJ297:AJ300)</f>
        <v>0</v>
      </c>
      <c r="BZ243" s="93">
        <f t="shared" ref="BZ243" si="1707">SUM(AK297:AK300)</f>
        <v>0</v>
      </c>
      <c r="CA243" s="93">
        <f t="shared" ref="CA243" si="1708">SUM(AL297:AL300)</f>
        <v>1</v>
      </c>
      <c r="CB243" s="93">
        <f t="shared" ref="CB243" si="1709">SUM(AM297:AM300)</f>
        <v>0</v>
      </c>
      <c r="CC243" s="141">
        <f t="shared" si="1166"/>
        <v>663</v>
      </c>
      <c r="CD243" s="160">
        <f t="shared" si="1167"/>
        <v>3</v>
      </c>
      <c r="CE243" s="121"/>
      <c r="CF243" s="161">
        <f t="shared" si="1168"/>
        <v>3</v>
      </c>
      <c r="CG243" s="152" t="s">
        <v>29</v>
      </c>
      <c r="CH243" s="93">
        <f>SUM(AD297:AD300)</f>
        <v>620</v>
      </c>
      <c r="CI243" s="93">
        <f>SUM(AE297:AK300)</f>
        <v>42</v>
      </c>
      <c r="CJ243" s="93">
        <f t="shared" si="1169"/>
        <v>1</v>
      </c>
      <c r="CK243" s="141">
        <f t="shared" si="1170"/>
        <v>663</v>
      </c>
      <c r="CM243" s="202">
        <f t="shared" si="1171"/>
        <v>3</v>
      </c>
      <c r="CN243" s="152" t="s">
        <v>29</v>
      </c>
      <c r="CO243" s="93">
        <f t="shared" si="1172"/>
        <v>620</v>
      </c>
      <c r="CP243" s="93">
        <f t="shared" si="1173"/>
        <v>42</v>
      </c>
      <c r="CQ243" s="93">
        <f t="shared" si="1174"/>
        <v>1</v>
      </c>
      <c r="CR243" s="141">
        <f t="shared" si="1175"/>
        <v>663</v>
      </c>
      <c r="CS243" s="202">
        <f t="shared" si="1176"/>
        <v>3</v>
      </c>
      <c r="CT243" s="152" t="s">
        <v>29</v>
      </c>
      <c r="CU243" s="93">
        <f t="shared" si="1177"/>
        <v>620</v>
      </c>
      <c r="CV243" s="93">
        <f t="shared" si="1178"/>
        <v>43</v>
      </c>
      <c r="CW243" s="141">
        <f t="shared" si="1179"/>
        <v>663</v>
      </c>
    </row>
    <row r="244" spans="2:101" s="55" customFormat="1" ht="13.5" hidden="1" outlineLevel="1">
      <c r="B244" s="15" t="s">
        <v>95</v>
      </c>
      <c r="C244" s="240">
        <v>20</v>
      </c>
      <c r="D244" s="240">
        <v>1</v>
      </c>
      <c r="E244" s="240"/>
      <c r="F244" s="240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  <c r="U244" s="241"/>
      <c r="V244" s="241"/>
      <c r="W244" s="241"/>
      <c r="X244" s="241"/>
      <c r="Y244" s="241"/>
      <c r="Z244" s="242">
        <f t="shared" si="1129"/>
        <v>21</v>
      </c>
      <c r="AA244" s="243">
        <f t="shared" si="1243"/>
        <v>91</v>
      </c>
      <c r="AB244" s="51"/>
      <c r="AC244" s="56" t="s">
        <v>95</v>
      </c>
      <c r="AD244" s="57">
        <f t="shared" si="1130"/>
        <v>21</v>
      </c>
      <c r="AE244" s="57">
        <f t="shared" ref="AE244:AK280" si="1710">G244</f>
        <v>0</v>
      </c>
      <c r="AF244" s="57">
        <f t="shared" si="1710"/>
        <v>0</v>
      </c>
      <c r="AG244" s="57">
        <f t="shared" si="1710"/>
        <v>0</v>
      </c>
      <c r="AH244" s="57">
        <f t="shared" si="1710"/>
        <v>0</v>
      </c>
      <c r="AI244" s="57">
        <f t="shared" si="1710"/>
        <v>0</v>
      </c>
      <c r="AJ244" s="57">
        <f t="shared" si="1710"/>
        <v>0</v>
      </c>
      <c r="AK244" s="57">
        <f t="shared" si="1710"/>
        <v>0</v>
      </c>
      <c r="AL244" s="57">
        <f t="shared" si="1131"/>
        <v>0</v>
      </c>
      <c r="AM244" s="57">
        <f t="shared" si="1132"/>
        <v>0</v>
      </c>
      <c r="AN244" s="58">
        <f t="shared" si="1133"/>
        <v>21</v>
      </c>
      <c r="AO244" s="121" t="str">
        <f t="shared" si="1095"/>
        <v/>
      </c>
      <c r="AP244" s="306" t="s">
        <v>30</v>
      </c>
      <c r="AQ244" s="307">
        <f>SUM(C301:C304)</f>
        <v>521</v>
      </c>
      <c r="AR244" s="307">
        <f t="shared" ref="AR244" si="1711">SUM(D301:D304)</f>
        <v>15</v>
      </c>
      <c r="AS244" s="307">
        <f t="shared" ref="AS244" si="1712">SUM(E301:E304)</f>
        <v>2</v>
      </c>
      <c r="AT244" s="307">
        <f t="shared" ref="AT244" si="1713">SUM(F301:F304)</f>
        <v>48</v>
      </c>
      <c r="AU244" s="307">
        <f t="shared" ref="AU244" si="1714">SUM(G301:G304)</f>
        <v>6</v>
      </c>
      <c r="AV244" s="307">
        <f t="shared" ref="AV244" si="1715">SUM(H301:H304)</f>
        <v>0</v>
      </c>
      <c r="AW244" s="307">
        <f t="shared" ref="AW244" si="1716">SUM(I301:I304)</f>
        <v>0</v>
      </c>
      <c r="AX244" s="307">
        <f t="shared" ref="AX244" si="1717">SUM(J301:J304)</f>
        <v>13</v>
      </c>
      <c r="AY244" s="307">
        <f t="shared" ref="AY244" si="1718">SUM(K301:K304)</f>
        <v>3</v>
      </c>
      <c r="AZ244" s="307">
        <f t="shared" ref="AZ244" si="1719">SUM(L301:L304)</f>
        <v>0</v>
      </c>
      <c r="BA244" s="307">
        <f t="shared" ref="BA244" si="1720">SUM(M301:M304)</f>
        <v>1</v>
      </c>
      <c r="BB244" s="307">
        <f t="shared" ref="BB244" si="1721">SUM(N301:N304)</f>
        <v>0</v>
      </c>
      <c r="BC244" s="307">
        <f t="shared" ref="BC244" si="1722">SUM(O301:O304)</f>
        <v>0</v>
      </c>
      <c r="BD244" s="307">
        <f t="shared" ref="BD244" si="1723">SUM(P301:P304)</f>
        <v>0</v>
      </c>
      <c r="BE244" s="307">
        <f t="shared" ref="BE244" si="1724">SUM(Q301:Q304)</f>
        <v>0</v>
      </c>
      <c r="BF244" s="307">
        <f t="shared" ref="BF244" si="1725">SUM(R301:R304)</f>
        <v>0</v>
      </c>
      <c r="BG244" s="307">
        <f t="shared" ref="BG244" si="1726">SUM(S301:S304)</f>
        <v>0</v>
      </c>
      <c r="BH244" s="307">
        <f t="shared" ref="BH244" si="1727">SUM(T301:T304)</f>
        <v>0</v>
      </c>
      <c r="BI244" s="307">
        <f t="shared" ref="BI244" si="1728">SUM(U301:U304)</f>
        <v>0</v>
      </c>
      <c r="BJ244" s="307">
        <f t="shared" ref="BJ244" si="1729">SUM(V301:V304)</f>
        <v>0</v>
      </c>
      <c r="BK244" s="307">
        <f t="shared" ref="BK244" si="1730">SUM(W301:W304)</f>
        <v>0</v>
      </c>
      <c r="BL244" s="307">
        <f t="shared" ref="BL244" si="1731">SUM(X301:X304)</f>
        <v>0</v>
      </c>
      <c r="BM244" s="307">
        <f t="shared" ref="BM244" si="1732">SUM(Y301:Y304)</f>
        <v>0</v>
      </c>
      <c r="BN244" s="308">
        <f t="shared" si="1156"/>
        <v>609</v>
      </c>
      <c r="BO244" s="162" t="str">
        <f>IF(BN244=MAX($BN$225:$BN$248),1,IF(BN244=MAX($BN$241:$BN$244),3,""))</f>
        <v/>
      </c>
      <c r="BP244" s="51"/>
      <c r="BQ244" s="161" t="str">
        <f t="shared" si="1119"/>
        <v/>
      </c>
      <c r="BR244" s="152" t="s">
        <v>30</v>
      </c>
      <c r="BS244" s="93">
        <f t="shared" si="1202"/>
        <v>586</v>
      </c>
      <c r="BT244" s="93">
        <f t="shared" ref="BT244" si="1733">SUM(AE301:AE304)</f>
        <v>6</v>
      </c>
      <c r="BU244" s="93">
        <f t="shared" ref="BU244" si="1734">SUM(AF301:AF304)</f>
        <v>0</v>
      </c>
      <c r="BV244" s="93">
        <f t="shared" ref="BV244" si="1735">SUM(AG301:AG304)</f>
        <v>0</v>
      </c>
      <c r="BW244" s="93">
        <f t="shared" ref="BW244" si="1736">SUM(AH301:AH304)</f>
        <v>13</v>
      </c>
      <c r="BX244" s="93">
        <f t="shared" ref="BX244" si="1737">SUM(AI301:AI304)</f>
        <v>3</v>
      </c>
      <c r="BY244" s="93">
        <f t="shared" ref="BY244" si="1738">SUM(AJ301:AJ304)</f>
        <v>0</v>
      </c>
      <c r="BZ244" s="93">
        <f t="shared" ref="BZ244" si="1739">SUM(AK301:AK304)</f>
        <v>1</v>
      </c>
      <c r="CA244" s="93">
        <f t="shared" ref="CA244" si="1740">SUM(AL301:AL304)</f>
        <v>0</v>
      </c>
      <c r="CB244" s="93">
        <f t="shared" ref="CB244" si="1741">SUM(AM301:AM304)</f>
        <v>0</v>
      </c>
      <c r="CC244" s="141">
        <f t="shared" si="1166"/>
        <v>609</v>
      </c>
      <c r="CD244" s="160" t="str">
        <f t="shared" si="1167"/>
        <v/>
      </c>
      <c r="CE244" s="121"/>
      <c r="CF244" s="161" t="str">
        <f t="shared" si="1168"/>
        <v/>
      </c>
      <c r="CG244" s="152" t="s">
        <v>30</v>
      </c>
      <c r="CH244" s="93">
        <f>SUM(AD301:AD304)</f>
        <v>586</v>
      </c>
      <c r="CI244" s="93">
        <f>SUM(AE301:AK304)</f>
        <v>23</v>
      </c>
      <c r="CJ244" s="93">
        <f t="shared" si="1169"/>
        <v>0</v>
      </c>
      <c r="CK244" s="141">
        <f t="shared" si="1170"/>
        <v>609</v>
      </c>
      <c r="CM244" s="202" t="str">
        <f t="shared" si="1171"/>
        <v/>
      </c>
      <c r="CN244" s="152" t="s">
        <v>30</v>
      </c>
      <c r="CO244" s="93">
        <f t="shared" si="1172"/>
        <v>586</v>
      </c>
      <c r="CP244" s="93">
        <f t="shared" si="1173"/>
        <v>22</v>
      </c>
      <c r="CQ244" s="93">
        <f t="shared" si="1174"/>
        <v>1</v>
      </c>
      <c r="CR244" s="141">
        <f t="shared" si="1175"/>
        <v>609</v>
      </c>
      <c r="CS244" s="202" t="str">
        <f t="shared" si="1176"/>
        <v/>
      </c>
      <c r="CT244" s="152" t="s">
        <v>30</v>
      </c>
      <c r="CU244" s="93">
        <f t="shared" si="1177"/>
        <v>586</v>
      </c>
      <c r="CV244" s="93">
        <f t="shared" si="1178"/>
        <v>23</v>
      </c>
      <c r="CW244" s="141">
        <f t="shared" si="1179"/>
        <v>609</v>
      </c>
    </row>
    <row r="245" spans="2:101" s="55" customFormat="1" ht="13.5" hidden="1" outlineLevel="1">
      <c r="B245" s="15" t="s">
        <v>96</v>
      </c>
      <c r="C245" s="240">
        <v>15</v>
      </c>
      <c r="D245" s="240"/>
      <c r="E245" s="240">
        <v>1</v>
      </c>
      <c r="F245" s="240"/>
      <c r="G245" s="241"/>
      <c r="H245" s="241"/>
      <c r="I245" s="241"/>
      <c r="J245" s="241">
        <v>2</v>
      </c>
      <c r="K245" s="241"/>
      <c r="L245" s="241"/>
      <c r="M245" s="241"/>
      <c r="N245" s="241"/>
      <c r="O245" s="241"/>
      <c r="P245" s="241"/>
      <c r="Q245" s="241"/>
      <c r="R245" s="241"/>
      <c r="S245" s="241"/>
      <c r="T245" s="241"/>
      <c r="U245" s="241"/>
      <c r="V245" s="241"/>
      <c r="W245" s="241"/>
      <c r="X245" s="241"/>
      <c r="Y245" s="241"/>
      <c r="Z245" s="242">
        <f t="shared" si="1129"/>
        <v>18</v>
      </c>
      <c r="AA245" s="243">
        <f t="shared" si="1243"/>
        <v>86</v>
      </c>
      <c r="AB245" s="51"/>
      <c r="AC245" s="59" t="s">
        <v>96</v>
      </c>
      <c r="AD245" s="60">
        <f t="shared" si="1130"/>
        <v>16</v>
      </c>
      <c r="AE245" s="60">
        <f t="shared" si="1710"/>
        <v>0</v>
      </c>
      <c r="AF245" s="60">
        <f t="shared" si="1710"/>
        <v>0</v>
      </c>
      <c r="AG245" s="60">
        <f t="shared" si="1710"/>
        <v>0</v>
      </c>
      <c r="AH245" s="60">
        <f t="shared" si="1710"/>
        <v>2</v>
      </c>
      <c r="AI245" s="60">
        <f t="shared" si="1710"/>
        <v>0</v>
      </c>
      <c r="AJ245" s="60">
        <f t="shared" si="1710"/>
        <v>0</v>
      </c>
      <c r="AK245" s="60">
        <f t="shared" si="1710"/>
        <v>0</v>
      </c>
      <c r="AL245" s="60">
        <f t="shared" si="1131"/>
        <v>0</v>
      </c>
      <c r="AM245" s="60">
        <f t="shared" si="1132"/>
        <v>0</v>
      </c>
      <c r="AN245" s="61">
        <f t="shared" si="1133"/>
        <v>18</v>
      </c>
      <c r="AO245" s="121" t="str">
        <f t="shared" si="1095"/>
        <v/>
      </c>
      <c r="AP245" s="293" t="s">
        <v>31</v>
      </c>
      <c r="AQ245" s="297">
        <f>SUM(C305:C308)</f>
        <v>437</v>
      </c>
      <c r="AR245" s="297">
        <f t="shared" ref="AR245" si="1742">SUM(D305:D308)</f>
        <v>21</v>
      </c>
      <c r="AS245" s="297">
        <f t="shared" ref="AS245" si="1743">SUM(E305:E308)</f>
        <v>2</v>
      </c>
      <c r="AT245" s="297">
        <f t="shared" ref="AT245" si="1744">SUM(F305:F308)</f>
        <v>67</v>
      </c>
      <c r="AU245" s="297">
        <f t="shared" ref="AU245" si="1745">SUM(G305:G308)</f>
        <v>6</v>
      </c>
      <c r="AV245" s="297">
        <f t="shared" ref="AV245" si="1746">SUM(H305:H308)</f>
        <v>0</v>
      </c>
      <c r="AW245" s="297">
        <f t="shared" ref="AW245" si="1747">SUM(I305:I308)</f>
        <v>0</v>
      </c>
      <c r="AX245" s="297">
        <f t="shared" ref="AX245" si="1748">SUM(J305:J308)</f>
        <v>8</v>
      </c>
      <c r="AY245" s="297">
        <f t="shared" ref="AY245" si="1749">SUM(K305:K308)</f>
        <v>0</v>
      </c>
      <c r="AZ245" s="297">
        <f t="shared" ref="AZ245" si="1750">SUM(L305:L308)</f>
        <v>0</v>
      </c>
      <c r="BA245" s="297">
        <f t="shared" ref="BA245" si="1751">SUM(M305:M308)</f>
        <v>0</v>
      </c>
      <c r="BB245" s="297">
        <f t="shared" ref="BB245" si="1752">SUM(N305:N308)</f>
        <v>0</v>
      </c>
      <c r="BC245" s="297">
        <f t="shared" ref="BC245" si="1753">SUM(O305:O308)</f>
        <v>0</v>
      </c>
      <c r="BD245" s="297">
        <f t="shared" ref="BD245" si="1754">SUM(P305:P308)</f>
        <v>0</v>
      </c>
      <c r="BE245" s="297">
        <f t="shared" ref="BE245" si="1755">SUM(Q305:Q308)</f>
        <v>0</v>
      </c>
      <c r="BF245" s="297">
        <f t="shared" ref="BF245" si="1756">SUM(R305:R308)</f>
        <v>0</v>
      </c>
      <c r="BG245" s="297">
        <f t="shared" ref="BG245" si="1757">SUM(S305:S308)</f>
        <v>0</v>
      </c>
      <c r="BH245" s="297">
        <f t="shared" ref="BH245" si="1758">SUM(T305:T308)</f>
        <v>0</v>
      </c>
      <c r="BI245" s="297">
        <f t="shared" ref="BI245" si="1759">SUM(U305:U308)</f>
        <v>0</v>
      </c>
      <c r="BJ245" s="297">
        <f t="shared" ref="BJ245" si="1760">SUM(V305:V308)</f>
        <v>0</v>
      </c>
      <c r="BK245" s="297">
        <f t="shared" ref="BK245" si="1761">SUM(W305:W308)</f>
        <v>0</v>
      </c>
      <c r="BL245" s="297">
        <f t="shared" ref="BL245" si="1762">SUM(X305:X308)</f>
        <v>0</v>
      </c>
      <c r="BM245" s="297">
        <f t="shared" ref="BM245" si="1763">SUM(Y305:Y308)</f>
        <v>0</v>
      </c>
      <c r="BN245" s="298">
        <f t="shared" si="1156"/>
        <v>541</v>
      </c>
      <c r="BO245" s="162" t="str">
        <f>IF(BN245=MAX($BN$225:$BN$248),1,"")</f>
        <v/>
      </c>
      <c r="BP245" s="51"/>
      <c r="BQ245" s="161" t="str">
        <f t="shared" si="1119"/>
        <v/>
      </c>
      <c r="BR245" s="152" t="s">
        <v>31</v>
      </c>
      <c r="BS245" s="93">
        <f t="shared" si="1202"/>
        <v>527</v>
      </c>
      <c r="BT245" s="93">
        <f t="shared" ref="BT245" si="1764">SUM(AE305:AE308)</f>
        <v>6</v>
      </c>
      <c r="BU245" s="93">
        <f t="shared" ref="BU245" si="1765">SUM(AF305:AF308)</f>
        <v>0</v>
      </c>
      <c r="BV245" s="93">
        <f t="shared" ref="BV245" si="1766">SUM(AG305:AG308)</f>
        <v>0</v>
      </c>
      <c r="BW245" s="93">
        <f t="shared" ref="BW245" si="1767">SUM(AH305:AH308)</f>
        <v>8</v>
      </c>
      <c r="BX245" s="93">
        <f t="shared" ref="BX245" si="1768">SUM(AI305:AI308)</f>
        <v>0</v>
      </c>
      <c r="BY245" s="93">
        <f t="shared" ref="BY245" si="1769">SUM(AJ305:AJ308)</f>
        <v>0</v>
      </c>
      <c r="BZ245" s="93">
        <f t="shared" ref="BZ245" si="1770">SUM(AK305:AK308)</f>
        <v>0</v>
      </c>
      <c r="CA245" s="93">
        <f t="shared" ref="CA245" si="1771">SUM(AL305:AL308)</f>
        <v>0</v>
      </c>
      <c r="CB245" s="93">
        <f t="shared" ref="CB245" si="1772">SUM(AM305:AM308)</f>
        <v>0</v>
      </c>
      <c r="CC245" s="141">
        <f t="shared" si="1166"/>
        <v>541</v>
      </c>
      <c r="CD245" s="160" t="str">
        <f t="shared" si="1167"/>
        <v/>
      </c>
      <c r="CE245" s="121"/>
      <c r="CF245" s="161" t="str">
        <f t="shared" si="1168"/>
        <v/>
      </c>
      <c r="CG245" s="152" t="s">
        <v>31</v>
      </c>
      <c r="CH245" s="93">
        <f>SUM(AD305:AD308)</f>
        <v>527</v>
      </c>
      <c r="CI245" s="93">
        <f>SUM(AE305:AK308)</f>
        <v>14</v>
      </c>
      <c r="CJ245" s="93">
        <f t="shared" si="1169"/>
        <v>0</v>
      </c>
      <c r="CK245" s="141">
        <f t="shared" si="1170"/>
        <v>541</v>
      </c>
      <c r="CM245" s="202" t="str">
        <f t="shared" si="1171"/>
        <v/>
      </c>
      <c r="CN245" s="152" t="s">
        <v>31</v>
      </c>
      <c r="CO245" s="93">
        <f t="shared" si="1172"/>
        <v>527</v>
      </c>
      <c r="CP245" s="93">
        <f t="shared" si="1173"/>
        <v>14</v>
      </c>
      <c r="CQ245" s="93">
        <f t="shared" si="1174"/>
        <v>0</v>
      </c>
      <c r="CR245" s="141">
        <f t="shared" si="1175"/>
        <v>541</v>
      </c>
      <c r="CS245" s="202" t="str">
        <f t="shared" si="1176"/>
        <v/>
      </c>
      <c r="CT245" s="152" t="s">
        <v>31</v>
      </c>
      <c r="CU245" s="93">
        <f t="shared" si="1177"/>
        <v>527</v>
      </c>
      <c r="CV245" s="93">
        <f t="shared" si="1178"/>
        <v>14</v>
      </c>
      <c r="CW245" s="141">
        <f t="shared" si="1179"/>
        <v>541</v>
      </c>
    </row>
    <row r="246" spans="2:101" s="55" customFormat="1" ht="13.5" hidden="1" outlineLevel="1">
      <c r="B246" s="15" t="s">
        <v>97</v>
      </c>
      <c r="C246" s="240">
        <v>31</v>
      </c>
      <c r="D246" s="240">
        <v>1</v>
      </c>
      <c r="E246" s="240"/>
      <c r="F246" s="240"/>
      <c r="G246" s="241"/>
      <c r="H246" s="241"/>
      <c r="I246" s="241"/>
      <c r="J246" s="241"/>
      <c r="K246" s="241"/>
      <c r="L246" s="241"/>
      <c r="M246" s="241"/>
      <c r="N246" s="241"/>
      <c r="O246" s="241"/>
      <c r="P246" s="241"/>
      <c r="Q246" s="241"/>
      <c r="R246" s="241"/>
      <c r="S246" s="241"/>
      <c r="T246" s="241"/>
      <c r="U246" s="241"/>
      <c r="V246" s="241"/>
      <c r="W246" s="241"/>
      <c r="X246" s="241"/>
      <c r="Y246" s="241"/>
      <c r="Z246" s="242">
        <f t="shared" si="1129"/>
        <v>32</v>
      </c>
      <c r="AA246" s="243">
        <f t="shared" si="1243"/>
        <v>104</v>
      </c>
      <c r="AB246" s="51"/>
      <c r="AC246" s="59" t="s">
        <v>97</v>
      </c>
      <c r="AD246" s="60">
        <f t="shared" si="1130"/>
        <v>32</v>
      </c>
      <c r="AE246" s="60">
        <f t="shared" si="1710"/>
        <v>0</v>
      </c>
      <c r="AF246" s="60">
        <f t="shared" si="1710"/>
        <v>0</v>
      </c>
      <c r="AG246" s="60">
        <f t="shared" si="1710"/>
        <v>0</v>
      </c>
      <c r="AH246" s="60">
        <f t="shared" si="1710"/>
        <v>0</v>
      </c>
      <c r="AI246" s="60">
        <f t="shared" si="1710"/>
        <v>0</v>
      </c>
      <c r="AJ246" s="60">
        <f t="shared" si="1710"/>
        <v>0</v>
      </c>
      <c r="AK246" s="60">
        <f t="shared" si="1710"/>
        <v>0</v>
      </c>
      <c r="AL246" s="60">
        <f t="shared" si="1131"/>
        <v>0</v>
      </c>
      <c r="AM246" s="60">
        <f t="shared" si="1132"/>
        <v>0</v>
      </c>
      <c r="AN246" s="61">
        <f t="shared" si="1133"/>
        <v>32</v>
      </c>
      <c r="AO246" s="121" t="str">
        <f t="shared" si="1095"/>
        <v/>
      </c>
      <c r="AP246" s="306" t="s">
        <v>32</v>
      </c>
      <c r="AQ246" s="307">
        <f>SUM(C309:C312)</f>
        <v>293</v>
      </c>
      <c r="AR246" s="307">
        <f t="shared" ref="AR246" si="1773">SUM(D309:D312)</f>
        <v>10</v>
      </c>
      <c r="AS246" s="307">
        <f t="shared" ref="AS246" si="1774">SUM(E309:E312)</f>
        <v>0</v>
      </c>
      <c r="AT246" s="307">
        <f t="shared" ref="AT246" si="1775">SUM(F309:F312)</f>
        <v>45</v>
      </c>
      <c r="AU246" s="307">
        <f t="shared" ref="AU246" si="1776">SUM(G309:G312)</f>
        <v>4</v>
      </c>
      <c r="AV246" s="307">
        <f t="shared" ref="AV246" si="1777">SUM(H309:H312)</f>
        <v>0</v>
      </c>
      <c r="AW246" s="307">
        <f t="shared" ref="AW246" si="1778">SUM(I309:I312)</f>
        <v>0</v>
      </c>
      <c r="AX246" s="307">
        <f t="shared" ref="AX246" si="1779">SUM(J309:J312)</f>
        <v>10</v>
      </c>
      <c r="AY246" s="307">
        <f t="shared" ref="AY246" si="1780">SUM(K309:K312)</f>
        <v>2</v>
      </c>
      <c r="AZ246" s="307">
        <f t="shared" ref="AZ246" si="1781">SUM(L309:L312)</f>
        <v>0</v>
      </c>
      <c r="BA246" s="307">
        <f t="shared" ref="BA246" si="1782">SUM(M309:M312)</f>
        <v>0</v>
      </c>
      <c r="BB246" s="307">
        <f t="shared" ref="BB246" si="1783">SUM(N309:N312)</f>
        <v>0</v>
      </c>
      <c r="BC246" s="307">
        <f t="shared" ref="BC246" si="1784">SUM(O309:O312)</f>
        <v>0</v>
      </c>
      <c r="BD246" s="307">
        <f t="shared" ref="BD246" si="1785">SUM(P309:P312)</f>
        <v>0</v>
      </c>
      <c r="BE246" s="307">
        <f t="shared" ref="BE246" si="1786">SUM(Q309:Q312)</f>
        <v>0</v>
      </c>
      <c r="BF246" s="307">
        <f t="shared" ref="BF246" si="1787">SUM(R309:R312)</f>
        <v>0</v>
      </c>
      <c r="BG246" s="307">
        <f t="shared" ref="BG246" si="1788">SUM(S309:S312)</f>
        <v>0</v>
      </c>
      <c r="BH246" s="307">
        <f t="shared" ref="BH246" si="1789">SUM(T309:T312)</f>
        <v>0</v>
      </c>
      <c r="BI246" s="307">
        <f t="shared" ref="BI246" si="1790">SUM(U309:U312)</f>
        <v>0</v>
      </c>
      <c r="BJ246" s="307">
        <f t="shared" ref="BJ246" si="1791">SUM(V309:V312)</f>
        <v>0</v>
      </c>
      <c r="BK246" s="307">
        <f t="shared" ref="BK246" si="1792">SUM(W309:W312)</f>
        <v>0</v>
      </c>
      <c r="BL246" s="307">
        <f t="shared" ref="BL246" si="1793">SUM(X309:X312)</f>
        <v>0</v>
      </c>
      <c r="BM246" s="307">
        <f t="shared" ref="BM246" si="1794">SUM(Y309:Y312)</f>
        <v>0</v>
      </c>
      <c r="BN246" s="308">
        <f t="shared" si="1156"/>
        <v>364</v>
      </c>
      <c r="BO246" s="162" t="str">
        <f>IF(BN246=MAX($BN$225:$BN$248),1,"")</f>
        <v/>
      </c>
      <c r="BP246" s="51"/>
      <c r="BQ246" s="161" t="str">
        <f t="shared" si="1119"/>
        <v/>
      </c>
      <c r="BR246" s="152" t="s">
        <v>32</v>
      </c>
      <c r="BS246" s="93">
        <f t="shared" si="1202"/>
        <v>348</v>
      </c>
      <c r="BT246" s="93">
        <f t="shared" ref="BT246" si="1795">SUM(AE309:AE312)</f>
        <v>4</v>
      </c>
      <c r="BU246" s="93">
        <f t="shared" ref="BU246" si="1796">SUM(AF309:AF312)</f>
        <v>0</v>
      </c>
      <c r="BV246" s="93">
        <f t="shared" ref="BV246" si="1797">SUM(AG309:AG312)</f>
        <v>0</v>
      </c>
      <c r="BW246" s="93">
        <f t="shared" ref="BW246" si="1798">SUM(AH309:AH312)</f>
        <v>10</v>
      </c>
      <c r="BX246" s="93">
        <f t="shared" ref="BX246" si="1799">SUM(AI309:AI312)</f>
        <v>2</v>
      </c>
      <c r="BY246" s="93">
        <f t="shared" ref="BY246" si="1800">SUM(AJ309:AJ312)</f>
        <v>0</v>
      </c>
      <c r="BZ246" s="93">
        <f t="shared" ref="BZ246" si="1801">SUM(AK309:AK312)</f>
        <v>0</v>
      </c>
      <c r="CA246" s="93">
        <f t="shared" ref="CA246" si="1802">SUM(AL309:AL312)</f>
        <v>0</v>
      </c>
      <c r="CB246" s="93">
        <f t="shared" ref="CB246" si="1803">SUM(AM309:AM312)</f>
        <v>0</v>
      </c>
      <c r="CC246" s="141">
        <f t="shared" si="1166"/>
        <v>364</v>
      </c>
      <c r="CD246" s="160" t="str">
        <f t="shared" si="1167"/>
        <v/>
      </c>
      <c r="CE246" s="121"/>
      <c r="CF246" s="161" t="str">
        <f t="shared" si="1168"/>
        <v/>
      </c>
      <c r="CG246" s="152" t="s">
        <v>32</v>
      </c>
      <c r="CH246" s="93">
        <f>SUM(AD309:AD312)</f>
        <v>348</v>
      </c>
      <c r="CI246" s="93">
        <f>SUM(AE309:AK312)</f>
        <v>16</v>
      </c>
      <c r="CJ246" s="93">
        <f t="shared" si="1169"/>
        <v>0</v>
      </c>
      <c r="CK246" s="141">
        <f t="shared" si="1170"/>
        <v>364</v>
      </c>
      <c r="CM246" s="202" t="str">
        <f t="shared" si="1171"/>
        <v/>
      </c>
      <c r="CN246" s="152" t="s">
        <v>32</v>
      </c>
      <c r="CO246" s="93">
        <f t="shared" si="1172"/>
        <v>348</v>
      </c>
      <c r="CP246" s="93">
        <f t="shared" si="1173"/>
        <v>16</v>
      </c>
      <c r="CQ246" s="93">
        <f t="shared" si="1174"/>
        <v>0</v>
      </c>
      <c r="CR246" s="141">
        <f t="shared" si="1175"/>
        <v>364</v>
      </c>
      <c r="CS246" s="202" t="str">
        <f t="shared" si="1176"/>
        <v/>
      </c>
      <c r="CT246" s="152" t="s">
        <v>32</v>
      </c>
      <c r="CU246" s="93">
        <f t="shared" si="1177"/>
        <v>348</v>
      </c>
      <c r="CV246" s="93">
        <f t="shared" si="1178"/>
        <v>16</v>
      </c>
      <c r="CW246" s="141">
        <f t="shared" si="1179"/>
        <v>364</v>
      </c>
    </row>
    <row r="247" spans="2:101" s="55" customFormat="1" ht="13.5" hidden="1" outlineLevel="1">
      <c r="B247" s="15" t="s">
        <v>98</v>
      </c>
      <c r="C247" s="240">
        <v>28</v>
      </c>
      <c r="D247" s="240"/>
      <c r="E247" s="240"/>
      <c r="F247" s="240"/>
      <c r="G247" s="241"/>
      <c r="H247" s="241"/>
      <c r="I247" s="241"/>
      <c r="J247" s="241">
        <v>3</v>
      </c>
      <c r="K247" s="241">
        <v>2</v>
      </c>
      <c r="L247" s="241"/>
      <c r="M247" s="241"/>
      <c r="N247" s="241"/>
      <c r="O247" s="241"/>
      <c r="P247" s="241"/>
      <c r="Q247" s="241"/>
      <c r="R247" s="241"/>
      <c r="S247" s="241"/>
      <c r="T247" s="241"/>
      <c r="U247" s="241"/>
      <c r="V247" s="241"/>
      <c r="W247" s="241"/>
      <c r="X247" s="241"/>
      <c r="Y247" s="241"/>
      <c r="Z247" s="242">
        <f t="shared" si="1129"/>
        <v>33</v>
      </c>
      <c r="AA247" s="243">
        <f t="shared" si="1243"/>
        <v>104</v>
      </c>
      <c r="AB247" s="51"/>
      <c r="AC247" s="59" t="s">
        <v>98</v>
      </c>
      <c r="AD247" s="60">
        <f t="shared" si="1130"/>
        <v>28</v>
      </c>
      <c r="AE247" s="60">
        <f t="shared" si="1710"/>
        <v>0</v>
      </c>
      <c r="AF247" s="60">
        <f t="shared" si="1710"/>
        <v>0</v>
      </c>
      <c r="AG247" s="60">
        <f t="shared" si="1710"/>
        <v>0</v>
      </c>
      <c r="AH247" s="60">
        <f t="shared" si="1710"/>
        <v>3</v>
      </c>
      <c r="AI247" s="60">
        <f t="shared" si="1710"/>
        <v>2</v>
      </c>
      <c r="AJ247" s="60">
        <f t="shared" si="1710"/>
        <v>0</v>
      </c>
      <c r="AK247" s="60">
        <f t="shared" si="1710"/>
        <v>0</v>
      </c>
      <c r="AL247" s="60">
        <f t="shared" si="1131"/>
        <v>0</v>
      </c>
      <c r="AM247" s="60">
        <f t="shared" si="1132"/>
        <v>0</v>
      </c>
      <c r="AN247" s="61">
        <f t="shared" si="1133"/>
        <v>33</v>
      </c>
      <c r="AO247" s="121" t="str">
        <f t="shared" si="1095"/>
        <v/>
      </c>
      <c r="AP247" s="293" t="s">
        <v>33</v>
      </c>
      <c r="AQ247" s="297">
        <f>SUM(C313:C316)</f>
        <v>242</v>
      </c>
      <c r="AR247" s="297">
        <f t="shared" ref="AR247" si="1804">SUM(D313:D316)</f>
        <v>8</v>
      </c>
      <c r="AS247" s="297">
        <f t="shared" ref="AS247" si="1805">SUM(E313:E316)</f>
        <v>1</v>
      </c>
      <c r="AT247" s="297">
        <f t="shared" ref="AT247" si="1806">SUM(F313:F316)</f>
        <v>36</v>
      </c>
      <c r="AU247" s="297">
        <f t="shared" ref="AU247" si="1807">SUM(G313:G316)</f>
        <v>6</v>
      </c>
      <c r="AV247" s="297">
        <f t="shared" ref="AV247" si="1808">SUM(H313:H316)</f>
        <v>0</v>
      </c>
      <c r="AW247" s="297">
        <f t="shared" ref="AW247" si="1809">SUM(I313:I316)</f>
        <v>0</v>
      </c>
      <c r="AX247" s="297">
        <f t="shared" ref="AX247" si="1810">SUM(J313:J316)</f>
        <v>10</v>
      </c>
      <c r="AY247" s="297">
        <f t="shared" ref="AY247" si="1811">SUM(K313:K316)</f>
        <v>7</v>
      </c>
      <c r="AZ247" s="297">
        <f t="shared" ref="AZ247" si="1812">SUM(L313:L316)</f>
        <v>1</v>
      </c>
      <c r="BA247" s="297">
        <f t="shared" ref="BA247" si="1813">SUM(M313:M316)</f>
        <v>0</v>
      </c>
      <c r="BB247" s="297">
        <f t="shared" ref="BB247" si="1814">SUM(N313:N316)</f>
        <v>0</v>
      </c>
      <c r="BC247" s="297">
        <f t="shared" ref="BC247" si="1815">SUM(O313:O316)</f>
        <v>0</v>
      </c>
      <c r="BD247" s="297">
        <f t="shared" ref="BD247" si="1816">SUM(P313:P316)</f>
        <v>0</v>
      </c>
      <c r="BE247" s="297">
        <f t="shared" ref="BE247" si="1817">SUM(Q313:Q316)</f>
        <v>0</v>
      </c>
      <c r="BF247" s="297">
        <f t="shared" ref="BF247" si="1818">SUM(R313:R316)</f>
        <v>0</v>
      </c>
      <c r="BG247" s="297">
        <f t="shared" ref="BG247" si="1819">SUM(S313:S316)</f>
        <v>0</v>
      </c>
      <c r="BH247" s="297">
        <f t="shared" ref="BH247" si="1820">SUM(T313:T316)</f>
        <v>0</v>
      </c>
      <c r="BI247" s="297">
        <f t="shared" ref="BI247" si="1821">SUM(U313:U316)</f>
        <v>0</v>
      </c>
      <c r="BJ247" s="297">
        <f t="shared" ref="BJ247" si="1822">SUM(V313:V316)</f>
        <v>0</v>
      </c>
      <c r="BK247" s="297">
        <f t="shared" ref="BK247" si="1823">SUM(W313:W316)</f>
        <v>0</v>
      </c>
      <c r="BL247" s="297">
        <f t="shared" ref="BL247" si="1824">SUM(X313:X316)</f>
        <v>0</v>
      </c>
      <c r="BM247" s="297">
        <f t="shared" ref="BM247" si="1825">SUM(Y313:Y316)</f>
        <v>0</v>
      </c>
      <c r="BN247" s="298">
        <f t="shared" si="1156"/>
        <v>311</v>
      </c>
      <c r="BO247" s="162" t="str">
        <f>IF(BN247=MAX($BN$225:$BN$248),1,"")</f>
        <v/>
      </c>
      <c r="BP247" s="51"/>
      <c r="BQ247" s="161" t="str">
        <f t="shared" si="1119"/>
        <v/>
      </c>
      <c r="BR247" s="152" t="s">
        <v>33</v>
      </c>
      <c r="BS247" s="93">
        <f t="shared" si="1202"/>
        <v>287</v>
      </c>
      <c r="BT247" s="93">
        <f t="shared" ref="BT247" si="1826">SUM(AE313:AE316)</f>
        <v>6</v>
      </c>
      <c r="BU247" s="93">
        <f t="shared" ref="BU247" si="1827">SUM(AF313:AF316)</f>
        <v>0</v>
      </c>
      <c r="BV247" s="93">
        <f t="shared" ref="BV247" si="1828">SUM(AG313:AG316)</f>
        <v>0</v>
      </c>
      <c r="BW247" s="93">
        <f t="shared" ref="BW247" si="1829">SUM(AH313:AH316)</f>
        <v>10</v>
      </c>
      <c r="BX247" s="93">
        <f t="shared" ref="BX247" si="1830">SUM(AI313:AI316)</f>
        <v>7</v>
      </c>
      <c r="BY247" s="93">
        <f t="shared" ref="BY247" si="1831">SUM(AJ313:AJ316)</f>
        <v>1</v>
      </c>
      <c r="BZ247" s="93">
        <f t="shared" ref="BZ247" si="1832">SUM(AK313:AK316)</f>
        <v>0</v>
      </c>
      <c r="CA247" s="93">
        <f t="shared" ref="CA247" si="1833">SUM(AL313:AL316)</f>
        <v>0</v>
      </c>
      <c r="CB247" s="93">
        <f t="shared" ref="CB247" si="1834">SUM(AM313:AM316)</f>
        <v>0</v>
      </c>
      <c r="CC247" s="141">
        <f t="shared" si="1166"/>
        <v>311</v>
      </c>
      <c r="CD247" s="160" t="str">
        <f t="shared" si="1167"/>
        <v/>
      </c>
      <c r="CE247" s="121"/>
      <c r="CF247" s="161" t="str">
        <f t="shared" si="1168"/>
        <v/>
      </c>
      <c r="CG247" s="152" t="s">
        <v>33</v>
      </c>
      <c r="CH247" s="93">
        <f>SUM(AD313:AD316)</f>
        <v>287</v>
      </c>
      <c r="CI247" s="93">
        <f>SUM(AE313:AK316)</f>
        <v>24</v>
      </c>
      <c r="CJ247" s="93">
        <f t="shared" si="1169"/>
        <v>0</v>
      </c>
      <c r="CK247" s="141">
        <f t="shared" si="1170"/>
        <v>311</v>
      </c>
      <c r="CM247" s="202" t="str">
        <f t="shared" si="1171"/>
        <v/>
      </c>
      <c r="CN247" s="152" t="s">
        <v>33</v>
      </c>
      <c r="CO247" s="93">
        <f t="shared" si="1172"/>
        <v>287</v>
      </c>
      <c r="CP247" s="93">
        <f t="shared" si="1173"/>
        <v>23</v>
      </c>
      <c r="CQ247" s="93">
        <f t="shared" si="1174"/>
        <v>1</v>
      </c>
      <c r="CR247" s="141">
        <f t="shared" si="1175"/>
        <v>311</v>
      </c>
      <c r="CS247" s="202" t="str">
        <f t="shared" si="1176"/>
        <v/>
      </c>
      <c r="CT247" s="152" t="s">
        <v>33</v>
      </c>
      <c r="CU247" s="93">
        <f t="shared" si="1177"/>
        <v>287</v>
      </c>
      <c r="CV247" s="93">
        <f t="shared" si="1178"/>
        <v>24</v>
      </c>
      <c r="CW247" s="141">
        <f t="shared" si="1179"/>
        <v>311</v>
      </c>
    </row>
    <row r="248" spans="2:101" s="55" customFormat="1" ht="14.25" hidden="1" outlineLevel="1" thickBot="1">
      <c r="B248" s="15" t="s">
        <v>99</v>
      </c>
      <c r="C248" s="240">
        <v>37</v>
      </c>
      <c r="D248" s="240">
        <v>1</v>
      </c>
      <c r="E248" s="240"/>
      <c r="F248" s="240"/>
      <c r="G248" s="241"/>
      <c r="H248" s="241"/>
      <c r="I248" s="241"/>
      <c r="J248" s="241">
        <v>1</v>
      </c>
      <c r="K248" s="241"/>
      <c r="L248" s="241"/>
      <c r="M248" s="241"/>
      <c r="N248" s="241"/>
      <c r="O248" s="241"/>
      <c r="P248" s="241"/>
      <c r="Q248" s="241"/>
      <c r="R248" s="241"/>
      <c r="S248" s="241"/>
      <c r="T248" s="241"/>
      <c r="U248" s="241"/>
      <c r="V248" s="241"/>
      <c r="W248" s="241"/>
      <c r="X248" s="241"/>
      <c r="Y248" s="241"/>
      <c r="Z248" s="242">
        <f t="shared" si="1129"/>
        <v>39</v>
      </c>
      <c r="AA248" s="243">
        <f t="shared" si="1243"/>
        <v>122</v>
      </c>
      <c r="AB248" s="51"/>
      <c r="AC248" s="59" t="s">
        <v>99</v>
      </c>
      <c r="AD248" s="60">
        <f t="shared" si="1130"/>
        <v>38</v>
      </c>
      <c r="AE248" s="60">
        <f t="shared" si="1710"/>
        <v>0</v>
      </c>
      <c r="AF248" s="60">
        <f t="shared" si="1710"/>
        <v>0</v>
      </c>
      <c r="AG248" s="60">
        <f t="shared" si="1710"/>
        <v>0</v>
      </c>
      <c r="AH248" s="60">
        <f t="shared" si="1710"/>
        <v>1</v>
      </c>
      <c r="AI248" s="60">
        <f t="shared" si="1710"/>
        <v>0</v>
      </c>
      <c r="AJ248" s="60">
        <f t="shared" si="1710"/>
        <v>0</v>
      </c>
      <c r="AK248" s="60">
        <f t="shared" si="1710"/>
        <v>0</v>
      </c>
      <c r="AL248" s="60">
        <f t="shared" si="1131"/>
        <v>0</v>
      </c>
      <c r="AM248" s="60">
        <f t="shared" si="1132"/>
        <v>0</v>
      </c>
      <c r="AN248" s="61">
        <f t="shared" si="1133"/>
        <v>39</v>
      </c>
      <c r="AO248" s="121" t="str">
        <f t="shared" si="1095"/>
        <v/>
      </c>
      <c r="AP248" s="311" t="s">
        <v>34</v>
      </c>
      <c r="AQ248" s="312">
        <f>SUM(C317:C320)</f>
        <v>191</v>
      </c>
      <c r="AR248" s="312">
        <f t="shared" ref="AR248" si="1835">SUM(D317:D320)</f>
        <v>7</v>
      </c>
      <c r="AS248" s="312">
        <f t="shared" ref="AS248" si="1836">SUM(E317:E320)</f>
        <v>0</v>
      </c>
      <c r="AT248" s="312">
        <f t="shared" ref="AT248" si="1837">SUM(F317:F320)</f>
        <v>20</v>
      </c>
      <c r="AU248" s="312">
        <f t="shared" ref="AU248" si="1838">SUM(G317:G320)</f>
        <v>8</v>
      </c>
      <c r="AV248" s="312">
        <f t="shared" ref="AV248" si="1839">SUM(H317:H320)</f>
        <v>0</v>
      </c>
      <c r="AW248" s="312">
        <f t="shared" ref="AW248" si="1840">SUM(I317:I320)</f>
        <v>0</v>
      </c>
      <c r="AX248" s="312">
        <f t="shared" ref="AX248" si="1841">SUM(J317:J320)</f>
        <v>7</v>
      </c>
      <c r="AY248" s="312">
        <f t="shared" ref="AY248" si="1842">SUM(K317:K320)</f>
        <v>0</v>
      </c>
      <c r="AZ248" s="312">
        <f t="shared" ref="AZ248" si="1843">SUM(L317:L320)</f>
        <v>0</v>
      </c>
      <c r="BA248" s="312">
        <f t="shared" ref="BA248" si="1844">SUM(M317:M320)</f>
        <v>0</v>
      </c>
      <c r="BB248" s="312">
        <f t="shared" ref="BB248" si="1845">SUM(N317:N320)</f>
        <v>0</v>
      </c>
      <c r="BC248" s="312">
        <f t="shared" ref="BC248" si="1846">SUM(O317:O320)</f>
        <v>0</v>
      </c>
      <c r="BD248" s="312">
        <f t="shared" ref="BD248" si="1847">SUM(P317:P320)</f>
        <v>0</v>
      </c>
      <c r="BE248" s="312">
        <f t="shared" ref="BE248" si="1848">SUM(Q317:Q320)</f>
        <v>0</v>
      </c>
      <c r="BF248" s="312">
        <f t="shared" ref="BF248" si="1849">SUM(R317:R320)</f>
        <v>0</v>
      </c>
      <c r="BG248" s="312">
        <f t="shared" ref="BG248" si="1850">SUM(S317:S320)</f>
        <v>0</v>
      </c>
      <c r="BH248" s="312">
        <f t="shared" ref="BH248" si="1851">SUM(T317:T320)</f>
        <v>0</v>
      </c>
      <c r="BI248" s="312">
        <f t="shared" ref="BI248" si="1852">SUM(U317:U320)</f>
        <v>0</v>
      </c>
      <c r="BJ248" s="312">
        <f t="shared" ref="BJ248" si="1853">SUM(V317:V320)</f>
        <v>0</v>
      </c>
      <c r="BK248" s="312">
        <f t="shared" ref="BK248" si="1854">SUM(W317:W320)</f>
        <v>0</v>
      </c>
      <c r="BL248" s="312">
        <f t="shared" ref="BL248" si="1855">SUM(X317:X320)</f>
        <v>0</v>
      </c>
      <c r="BM248" s="312">
        <f t="shared" ref="BM248" si="1856">SUM(Y317:Y320)</f>
        <v>0</v>
      </c>
      <c r="BN248" s="313">
        <f t="shared" si="1156"/>
        <v>233</v>
      </c>
      <c r="BO248" s="162" t="str">
        <f>IF(BN248=MAX($BN$225:$BN$248),1,"")</f>
        <v/>
      </c>
      <c r="BP248" s="51"/>
      <c r="BQ248" s="161" t="str">
        <f t="shared" si="1119"/>
        <v/>
      </c>
      <c r="BR248" s="152" t="s">
        <v>34</v>
      </c>
      <c r="BS248" s="93">
        <f t="shared" si="1202"/>
        <v>218</v>
      </c>
      <c r="BT248" s="93">
        <f t="shared" ref="BT248" si="1857">SUM(AE317:AE320)</f>
        <v>8</v>
      </c>
      <c r="BU248" s="93">
        <f t="shared" ref="BU248" si="1858">SUM(AF317:AF320)</f>
        <v>0</v>
      </c>
      <c r="BV248" s="93">
        <f t="shared" ref="BV248" si="1859">SUM(AG317:AG320)</f>
        <v>0</v>
      </c>
      <c r="BW248" s="93">
        <f t="shared" ref="BW248" si="1860">SUM(AH317:AH320)</f>
        <v>7</v>
      </c>
      <c r="BX248" s="93">
        <f t="shared" ref="BX248" si="1861">SUM(AI317:AI320)</f>
        <v>0</v>
      </c>
      <c r="BY248" s="93">
        <f t="shared" ref="BY248" si="1862">SUM(AJ317:AJ320)</f>
        <v>0</v>
      </c>
      <c r="BZ248" s="93">
        <f t="shared" ref="BZ248" si="1863">SUM(AK317:AK320)</f>
        <v>0</v>
      </c>
      <c r="CA248" s="93">
        <f t="shared" ref="CA248" si="1864">SUM(AL317:AL320)</f>
        <v>0</v>
      </c>
      <c r="CB248" s="93">
        <f t="shared" ref="CB248" si="1865">SUM(AM317:AM320)</f>
        <v>0</v>
      </c>
      <c r="CC248" s="141">
        <f t="shared" si="1166"/>
        <v>233</v>
      </c>
      <c r="CD248" s="160" t="str">
        <f t="shared" si="1167"/>
        <v/>
      </c>
      <c r="CE248" s="121"/>
      <c r="CF248" s="161" t="str">
        <f t="shared" si="1168"/>
        <v/>
      </c>
      <c r="CG248" s="152" t="s">
        <v>34</v>
      </c>
      <c r="CH248" s="93">
        <f>SUM(AD317:AD320)</f>
        <v>218</v>
      </c>
      <c r="CI248" s="93">
        <f>SUM(AE317:AK320)</f>
        <v>15</v>
      </c>
      <c r="CJ248" s="93">
        <f t="shared" si="1169"/>
        <v>0</v>
      </c>
      <c r="CK248" s="141">
        <f t="shared" si="1170"/>
        <v>233</v>
      </c>
      <c r="CM248" s="202" t="str">
        <f t="shared" si="1171"/>
        <v/>
      </c>
      <c r="CN248" s="152" t="s">
        <v>34</v>
      </c>
      <c r="CO248" s="93">
        <f t="shared" si="1172"/>
        <v>218</v>
      </c>
      <c r="CP248" s="93">
        <f t="shared" si="1173"/>
        <v>15</v>
      </c>
      <c r="CQ248" s="93">
        <f t="shared" si="1174"/>
        <v>0</v>
      </c>
      <c r="CR248" s="141">
        <f t="shared" si="1175"/>
        <v>233</v>
      </c>
      <c r="CS248" s="202" t="str">
        <f t="shared" si="1176"/>
        <v/>
      </c>
      <c r="CT248" s="152" t="s">
        <v>34</v>
      </c>
      <c r="CU248" s="93">
        <f t="shared" si="1177"/>
        <v>218</v>
      </c>
      <c r="CV248" s="93">
        <f t="shared" si="1178"/>
        <v>15</v>
      </c>
      <c r="CW248" s="141">
        <f t="shared" si="1179"/>
        <v>233</v>
      </c>
    </row>
    <row r="249" spans="2:101" ht="14.25" hidden="1" outlineLevel="1" thickBot="1">
      <c r="B249" s="15" t="s">
        <v>100</v>
      </c>
      <c r="C249" s="240">
        <v>47</v>
      </c>
      <c r="D249" s="240">
        <v>1</v>
      </c>
      <c r="E249" s="240">
        <v>1</v>
      </c>
      <c r="F249" s="240">
        <v>3</v>
      </c>
      <c r="G249" s="241">
        <v>1</v>
      </c>
      <c r="H249" s="241"/>
      <c r="I249" s="241"/>
      <c r="J249" s="241">
        <v>4</v>
      </c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  <c r="U249" s="241"/>
      <c r="V249" s="241"/>
      <c r="W249" s="241"/>
      <c r="X249" s="241"/>
      <c r="Y249" s="241"/>
      <c r="Z249" s="242">
        <f t="shared" si="1129"/>
        <v>57</v>
      </c>
      <c r="AA249" s="243">
        <f t="shared" si="1243"/>
        <v>161</v>
      </c>
      <c r="AB249" s="51"/>
      <c r="AC249" s="56" t="s">
        <v>100</v>
      </c>
      <c r="AD249" s="57">
        <f t="shared" si="1130"/>
        <v>52</v>
      </c>
      <c r="AE249" s="57">
        <f t="shared" si="1710"/>
        <v>1</v>
      </c>
      <c r="AF249" s="57">
        <f t="shared" si="1710"/>
        <v>0</v>
      </c>
      <c r="AG249" s="57">
        <f t="shared" si="1710"/>
        <v>0</v>
      </c>
      <c r="AH249" s="57">
        <f t="shared" si="1710"/>
        <v>4</v>
      </c>
      <c r="AI249" s="57">
        <f t="shared" si="1710"/>
        <v>0</v>
      </c>
      <c r="AJ249" s="57">
        <f t="shared" si="1710"/>
        <v>0</v>
      </c>
      <c r="AK249" s="57">
        <f t="shared" si="1710"/>
        <v>0</v>
      </c>
      <c r="AL249" s="57">
        <f t="shared" si="1131"/>
        <v>0</v>
      </c>
      <c r="AM249" s="57">
        <f t="shared" si="1132"/>
        <v>0</v>
      </c>
      <c r="AN249" s="58">
        <f t="shared" si="1133"/>
        <v>57</v>
      </c>
      <c r="AO249" s="121"/>
      <c r="AP249" s="305" t="s">
        <v>8</v>
      </c>
      <c r="AQ249" s="303">
        <f>SUM(AQ225:AQ248)</f>
        <v>7612</v>
      </c>
      <c r="AR249" s="303">
        <f t="shared" ref="AR249:BN249" si="1866">SUM(AR225:AR248)</f>
        <v>471</v>
      </c>
      <c r="AS249" s="303">
        <f t="shared" si="1866"/>
        <v>37</v>
      </c>
      <c r="AT249" s="303">
        <f t="shared" si="1866"/>
        <v>662</v>
      </c>
      <c r="AU249" s="303">
        <f t="shared" si="1866"/>
        <v>150</v>
      </c>
      <c r="AV249" s="303">
        <f t="shared" si="1866"/>
        <v>6</v>
      </c>
      <c r="AW249" s="303">
        <f t="shared" si="1866"/>
        <v>1</v>
      </c>
      <c r="AX249" s="303">
        <f t="shared" si="1866"/>
        <v>527</v>
      </c>
      <c r="AY249" s="303">
        <f t="shared" si="1866"/>
        <v>54</v>
      </c>
      <c r="AZ249" s="303">
        <f t="shared" si="1866"/>
        <v>2</v>
      </c>
      <c r="BA249" s="303">
        <f t="shared" si="1866"/>
        <v>8</v>
      </c>
      <c r="BB249" s="303">
        <f t="shared" si="1866"/>
        <v>1</v>
      </c>
      <c r="BC249" s="303">
        <f t="shared" si="1866"/>
        <v>1</v>
      </c>
      <c r="BD249" s="303">
        <f t="shared" si="1866"/>
        <v>4</v>
      </c>
      <c r="BE249" s="303">
        <f t="shared" si="1866"/>
        <v>0</v>
      </c>
      <c r="BF249" s="303">
        <f t="shared" si="1866"/>
        <v>6</v>
      </c>
      <c r="BG249" s="303">
        <f t="shared" si="1866"/>
        <v>10</v>
      </c>
      <c r="BH249" s="303">
        <f t="shared" si="1866"/>
        <v>0</v>
      </c>
      <c r="BI249" s="303">
        <f t="shared" si="1866"/>
        <v>0</v>
      </c>
      <c r="BJ249" s="303">
        <f t="shared" si="1866"/>
        <v>0</v>
      </c>
      <c r="BK249" s="303">
        <f t="shared" si="1866"/>
        <v>0</v>
      </c>
      <c r="BL249" s="303">
        <f t="shared" si="1866"/>
        <v>0</v>
      </c>
      <c r="BM249" s="303">
        <f t="shared" si="1866"/>
        <v>0</v>
      </c>
      <c r="BN249" s="304">
        <f t="shared" si="1866"/>
        <v>9552</v>
      </c>
      <c r="BO249" s="62"/>
      <c r="BP249" s="62"/>
      <c r="BQ249" s="51"/>
      <c r="BR249" s="142" t="s">
        <v>8</v>
      </c>
      <c r="BS249" s="143">
        <f>SUM(BS225:BS248)</f>
        <v>8782</v>
      </c>
      <c r="BT249" s="143">
        <f t="shared" ref="BT249:CC249" si="1867">SUM(BT225:BT248)</f>
        <v>150</v>
      </c>
      <c r="BU249" s="143">
        <f t="shared" si="1867"/>
        <v>6</v>
      </c>
      <c r="BV249" s="143">
        <f t="shared" si="1867"/>
        <v>1</v>
      </c>
      <c r="BW249" s="143">
        <f t="shared" si="1867"/>
        <v>527</v>
      </c>
      <c r="BX249" s="143">
        <f t="shared" si="1867"/>
        <v>54</v>
      </c>
      <c r="BY249" s="143">
        <f t="shared" si="1867"/>
        <v>2</v>
      </c>
      <c r="BZ249" s="143">
        <f t="shared" si="1867"/>
        <v>8</v>
      </c>
      <c r="CA249" s="143">
        <f t="shared" si="1867"/>
        <v>22</v>
      </c>
      <c r="CB249" s="143">
        <f t="shared" si="1867"/>
        <v>0</v>
      </c>
      <c r="CC249" s="144">
        <f t="shared" si="1867"/>
        <v>9552</v>
      </c>
      <c r="CD249" s="162"/>
      <c r="CE249" s="51"/>
      <c r="CF249" s="163"/>
      <c r="CG249" s="142" t="s">
        <v>8</v>
      </c>
      <c r="CH249" s="143">
        <f>SUM(CH225:CH248)</f>
        <v>8782</v>
      </c>
      <c r="CI249" s="143">
        <f>SUM(CI225:CI248)</f>
        <v>748</v>
      </c>
      <c r="CJ249" s="143">
        <f>SUM(CJ225:CJ248)</f>
        <v>22</v>
      </c>
      <c r="CK249" s="144">
        <f>SUM(CK225:CK248)</f>
        <v>9552</v>
      </c>
      <c r="CN249" s="142" t="s">
        <v>8</v>
      </c>
      <c r="CO249" s="143">
        <f>SUM(CO225:CO248)</f>
        <v>8782</v>
      </c>
      <c r="CP249" s="143">
        <f>SUM(CP225:CP248)</f>
        <v>737</v>
      </c>
      <c r="CQ249" s="143">
        <f>SUM(CQ225:CQ248)</f>
        <v>33</v>
      </c>
      <c r="CR249" s="144">
        <f>SUM(CR225:CR248)</f>
        <v>9552</v>
      </c>
      <c r="CT249" s="142" t="s">
        <v>8</v>
      </c>
      <c r="CU249" s="143">
        <f>SUM(CU225:CU248)</f>
        <v>8782</v>
      </c>
      <c r="CV249" s="143">
        <f>SUM(CV225:CV248)</f>
        <v>770</v>
      </c>
      <c r="CW249" s="144">
        <f>SUM(CW225:CW248)</f>
        <v>9552</v>
      </c>
    </row>
    <row r="250" spans="2:101" ht="13.5" hidden="1" outlineLevel="1">
      <c r="B250" s="15" t="s">
        <v>101</v>
      </c>
      <c r="C250" s="240">
        <v>104</v>
      </c>
      <c r="D250" s="240">
        <v>3</v>
      </c>
      <c r="E250" s="240">
        <v>1</v>
      </c>
      <c r="F250" s="240">
        <v>2</v>
      </c>
      <c r="G250" s="241"/>
      <c r="H250" s="241"/>
      <c r="I250" s="241"/>
      <c r="J250" s="241">
        <v>2</v>
      </c>
      <c r="K250" s="241"/>
      <c r="L250" s="241"/>
      <c r="M250" s="241"/>
      <c r="N250" s="241"/>
      <c r="O250" s="241"/>
      <c r="P250" s="241"/>
      <c r="Q250" s="241"/>
      <c r="R250" s="241"/>
      <c r="S250" s="241"/>
      <c r="T250" s="241"/>
      <c r="U250" s="241"/>
      <c r="V250" s="241"/>
      <c r="W250" s="241"/>
      <c r="X250" s="241"/>
      <c r="Y250" s="241"/>
      <c r="Z250" s="242">
        <f t="shared" si="1129"/>
        <v>112</v>
      </c>
      <c r="AA250" s="243">
        <f t="shared" si="1243"/>
        <v>241</v>
      </c>
      <c r="AB250" s="51"/>
      <c r="AC250" s="56" t="s">
        <v>101</v>
      </c>
      <c r="AD250" s="57">
        <f t="shared" si="1130"/>
        <v>110</v>
      </c>
      <c r="AE250" s="57">
        <f t="shared" si="1710"/>
        <v>0</v>
      </c>
      <c r="AF250" s="57">
        <f t="shared" si="1710"/>
        <v>0</v>
      </c>
      <c r="AG250" s="57">
        <f t="shared" si="1710"/>
        <v>0</v>
      </c>
      <c r="AH250" s="57">
        <f t="shared" si="1710"/>
        <v>2</v>
      </c>
      <c r="AI250" s="57">
        <f t="shared" si="1710"/>
        <v>0</v>
      </c>
      <c r="AJ250" s="57">
        <f t="shared" si="1710"/>
        <v>0</v>
      </c>
      <c r="AK250" s="57">
        <f t="shared" si="1710"/>
        <v>0</v>
      </c>
      <c r="AL250" s="57">
        <f t="shared" si="1131"/>
        <v>0</v>
      </c>
      <c r="AM250" s="57">
        <f t="shared" si="1132"/>
        <v>0</v>
      </c>
      <c r="AN250" s="58">
        <f t="shared" si="1133"/>
        <v>112</v>
      </c>
      <c r="AO250" s="236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  <c r="CE250" s="63"/>
      <c r="CF250" s="63"/>
      <c r="CG250" s="63"/>
      <c r="CH250" s="63"/>
      <c r="CI250" s="63"/>
      <c r="CJ250" s="63"/>
      <c r="CK250" s="63"/>
    </row>
    <row r="251" spans="2:101" ht="13.5" hidden="1" outlineLevel="1">
      <c r="B251" s="15" t="s">
        <v>102</v>
      </c>
      <c r="C251" s="240">
        <v>114</v>
      </c>
      <c r="D251" s="240">
        <v>4</v>
      </c>
      <c r="E251" s="240">
        <v>2</v>
      </c>
      <c r="F251" s="240">
        <v>5</v>
      </c>
      <c r="G251" s="241">
        <v>2</v>
      </c>
      <c r="H251" s="241"/>
      <c r="I251" s="241">
        <v>1</v>
      </c>
      <c r="J251" s="241">
        <v>7</v>
      </c>
      <c r="K251" s="241"/>
      <c r="L251" s="241"/>
      <c r="M251" s="241"/>
      <c r="N251" s="241"/>
      <c r="O251" s="241"/>
      <c r="P251" s="241"/>
      <c r="Q251" s="241"/>
      <c r="R251" s="241"/>
      <c r="S251" s="241"/>
      <c r="T251" s="241"/>
      <c r="U251" s="241"/>
      <c r="V251" s="241"/>
      <c r="W251" s="241"/>
      <c r="X251" s="241"/>
      <c r="Y251" s="241"/>
      <c r="Z251" s="242">
        <f t="shared" si="1129"/>
        <v>135</v>
      </c>
      <c r="AA251" s="243">
        <f t="shared" si="1243"/>
        <v>343</v>
      </c>
      <c r="AB251" s="51"/>
      <c r="AC251" s="56" t="s">
        <v>102</v>
      </c>
      <c r="AD251" s="57">
        <f t="shared" si="1130"/>
        <v>125</v>
      </c>
      <c r="AE251" s="57">
        <f t="shared" si="1710"/>
        <v>2</v>
      </c>
      <c r="AF251" s="57">
        <f t="shared" si="1710"/>
        <v>0</v>
      </c>
      <c r="AG251" s="57">
        <f t="shared" si="1710"/>
        <v>1</v>
      </c>
      <c r="AH251" s="57">
        <f t="shared" si="1710"/>
        <v>7</v>
      </c>
      <c r="AI251" s="57">
        <f t="shared" si="1710"/>
        <v>0</v>
      </c>
      <c r="AJ251" s="57">
        <f t="shared" si="1710"/>
        <v>0</v>
      </c>
      <c r="AK251" s="57">
        <f t="shared" si="1710"/>
        <v>0</v>
      </c>
      <c r="AL251" s="57">
        <f t="shared" si="1131"/>
        <v>0</v>
      </c>
      <c r="AM251" s="57">
        <f t="shared" si="1132"/>
        <v>0</v>
      </c>
      <c r="AN251" s="58">
        <f t="shared" si="1133"/>
        <v>135</v>
      </c>
      <c r="AO251" s="236"/>
      <c r="AP251" s="138"/>
      <c r="AQ251" s="134" t="str">
        <f>BS251</f>
        <v>HORA PICO DIA</v>
      </c>
      <c r="AR251" s="135"/>
      <c r="AS251" s="135"/>
      <c r="AT251" s="134" t="str">
        <f t="shared" ref="AT251:AT253" si="1868">BV251</f>
        <v>07:00-08:00</v>
      </c>
      <c r="AU251" s="135"/>
      <c r="AV251" s="136" t="str">
        <f t="shared" ref="AV251" si="1869">BX251</f>
        <v>Hora Pico dia igual a Hora Pico Manhã</v>
      </c>
      <c r="AW251" s="137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138"/>
      <c r="BS251" s="134" t="str">
        <f>V216</f>
        <v>HORA PICO DIA</v>
      </c>
      <c r="BT251" s="135"/>
      <c r="BU251" s="135"/>
      <c r="BV251" s="134" t="str">
        <f>Y216</f>
        <v>07:00-08:00</v>
      </c>
      <c r="BW251" s="135"/>
      <c r="BX251" s="136" t="str">
        <f>IF(BV251=BV252,"Hora Pico dia igual a Hora Pico Manhã",IF(BV251=BV253,"Hora Pico Dia igual a Hora Pico Tarde",""))</f>
        <v>Hora Pico dia igual a Hora Pico Manhã</v>
      </c>
      <c r="BY251" s="63"/>
      <c r="BZ251" s="63"/>
      <c r="CA251" s="63"/>
      <c r="CB251" s="63"/>
      <c r="CC251" s="63"/>
      <c r="CD251" s="63"/>
      <c r="CE251" s="63"/>
      <c r="CF251" s="63"/>
      <c r="CG251" s="63"/>
      <c r="CH251" s="63"/>
      <c r="CI251" s="63"/>
      <c r="CJ251" s="63"/>
      <c r="CK251" s="63"/>
    </row>
    <row r="252" spans="2:101" ht="13.5" hidden="1" outlineLevel="1">
      <c r="B252" s="15" t="s">
        <v>103</v>
      </c>
      <c r="C252" s="240">
        <v>134</v>
      </c>
      <c r="D252" s="240">
        <v>4</v>
      </c>
      <c r="E252" s="240">
        <v>1</v>
      </c>
      <c r="F252" s="240">
        <v>6</v>
      </c>
      <c r="G252" s="241">
        <v>1</v>
      </c>
      <c r="H252" s="241"/>
      <c r="I252" s="241"/>
      <c r="J252" s="241">
        <v>7</v>
      </c>
      <c r="K252" s="241"/>
      <c r="L252" s="241">
        <v>1</v>
      </c>
      <c r="M252" s="241"/>
      <c r="N252" s="241"/>
      <c r="O252" s="241"/>
      <c r="P252" s="241"/>
      <c r="Q252" s="241"/>
      <c r="R252" s="241"/>
      <c r="S252" s="241"/>
      <c r="T252" s="241"/>
      <c r="U252" s="241"/>
      <c r="V252" s="241"/>
      <c r="W252" s="241"/>
      <c r="X252" s="241"/>
      <c r="Y252" s="241"/>
      <c r="Z252" s="242">
        <f t="shared" si="1129"/>
        <v>154</v>
      </c>
      <c r="AA252" s="243">
        <f t="shared" si="1243"/>
        <v>458</v>
      </c>
      <c r="AB252" s="51"/>
      <c r="AC252" s="56" t="s">
        <v>103</v>
      </c>
      <c r="AD252" s="57">
        <f t="shared" si="1130"/>
        <v>145</v>
      </c>
      <c r="AE252" s="57">
        <f t="shared" si="1710"/>
        <v>1</v>
      </c>
      <c r="AF252" s="57">
        <f t="shared" si="1710"/>
        <v>0</v>
      </c>
      <c r="AG252" s="57">
        <f t="shared" si="1710"/>
        <v>0</v>
      </c>
      <c r="AH252" s="57">
        <f t="shared" si="1710"/>
        <v>7</v>
      </c>
      <c r="AI252" s="57">
        <f t="shared" si="1710"/>
        <v>0</v>
      </c>
      <c r="AJ252" s="57">
        <f t="shared" si="1710"/>
        <v>1</v>
      </c>
      <c r="AK252" s="57">
        <f t="shared" si="1710"/>
        <v>0</v>
      </c>
      <c r="AL252" s="57">
        <f t="shared" si="1131"/>
        <v>0</v>
      </c>
      <c r="AM252" s="57">
        <f t="shared" si="1132"/>
        <v>0</v>
      </c>
      <c r="AN252" s="58">
        <f t="shared" si="1133"/>
        <v>154</v>
      </c>
      <c r="AO252" s="236"/>
      <c r="AP252" s="155"/>
      <c r="AQ252" s="134" t="str">
        <f t="shared" ref="AQ252:AQ253" si="1870">BS252</f>
        <v>HORA PICO MANHÃ</v>
      </c>
      <c r="AR252" s="135"/>
      <c r="AS252" s="135"/>
      <c r="AT252" s="134" t="str">
        <f t="shared" si="1868"/>
        <v>07:00-08:00</v>
      </c>
      <c r="AU252" s="135"/>
      <c r="AV252" s="136"/>
      <c r="AW252" s="137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155"/>
      <c r="BS252" s="134" t="str">
        <f>V217</f>
        <v>HORA PICO MANHÃ</v>
      </c>
      <c r="BT252" s="135"/>
      <c r="BU252" s="135"/>
      <c r="BV252" s="134" t="str">
        <f>Y217</f>
        <v>07:00-08:00</v>
      </c>
      <c r="BW252" s="135"/>
      <c r="BX252" s="136"/>
      <c r="BY252" s="63"/>
      <c r="BZ252" s="63"/>
      <c r="CA252" s="63"/>
      <c r="CB252" s="63"/>
      <c r="CC252" s="63"/>
      <c r="CD252" s="63"/>
      <c r="CE252" s="63"/>
      <c r="CF252" s="63"/>
      <c r="CG252" s="63"/>
      <c r="CH252" s="63"/>
      <c r="CI252" s="63"/>
      <c r="CJ252" s="63"/>
      <c r="CK252" s="63"/>
    </row>
    <row r="253" spans="2:101" ht="13.5" hidden="1" outlineLevel="1">
      <c r="B253" s="15" t="s">
        <v>104</v>
      </c>
      <c r="C253" s="240">
        <v>147</v>
      </c>
      <c r="D253" s="240">
        <v>6</v>
      </c>
      <c r="E253" s="240"/>
      <c r="F253" s="240">
        <v>4</v>
      </c>
      <c r="G253" s="241">
        <v>2</v>
      </c>
      <c r="H253" s="241">
        <v>2</v>
      </c>
      <c r="I253" s="241"/>
      <c r="J253" s="241">
        <v>5</v>
      </c>
      <c r="K253" s="241">
        <v>1</v>
      </c>
      <c r="L253" s="241"/>
      <c r="M253" s="241"/>
      <c r="N253" s="241"/>
      <c r="O253" s="241"/>
      <c r="P253" s="241"/>
      <c r="Q253" s="241"/>
      <c r="R253" s="241"/>
      <c r="S253" s="241"/>
      <c r="T253" s="241"/>
      <c r="U253" s="241"/>
      <c r="V253" s="241"/>
      <c r="W253" s="241"/>
      <c r="X253" s="241"/>
      <c r="Y253" s="241"/>
      <c r="Z253" s="242">
        <f t="shared" si="1129"/>
        <v>167</v>
      </c>
      <c r="AA253" s="243">
        <f t="shared" si="1243"/>
        <v>568</v>
      </c>
      <c r="AB253" s="51"/>
      <c r="AC253" s="59" t="s">
        <v>104</v>
      </c>
      <c r="AD253" s="60">
        <f t="shared" si="1130"/>
        <v>157</v>
      </c>
      <c r="AE253" s="60">
        <f t="shared" si="1710"/>
        <v>2</v>
      </c>
      <c r="AF253" s="60">
        <f t="shared" si="1710"/>
        <v>2</v>
      </c>
      <c r="AG253" s="60">
        <f t="shared" si="1710"/>
        <v>0</v>
      </c>
      <c r="AH253" s="60">
        <f t="shared" si="1710"/>
        <v>5</v>
      </c>
      <c r="AI253" s="60">
        <f t="shared" si="1710"/>
        <v>1</v>
      </c>
      <c r="AJ253" s="60">
        <f t="shared" si="1710"/>
        <v>0</v>
      </c>
      <c r="AK253" s="60">
        <f t="shared" si="1710"/>
        <v>0</v>
      </c>
      <c r="AL253" s="60">
        <f t="shared" si="1131"/>
        <v>0</v>
      </c>
      <c r="AM253" s="60">
        <f t="shared" si="1132"/>
        <v>0</v>
      </c>
      <c r="AN253" s="61">
        <f t="shared" si="1133"/>
        <v>167</v>
      </c>
      <c r="AO253" s="236"/>
      <c r="AP253" s="139"/>
      <c r="AQ253" s="134" t="str">
        <f t="shared" si="1870"/>
        <v>HORA PICO TARDE</v>
      </c>
      <c r="AR253" s="116"/>
      <c r="AS253" s="116"/>
      <c r="AT253" s="134" t="str">
        <f t="shared" si="1868"/>
        <v>18:00-19:00</v>
      </c>
      <c r="AU253" s="116"/>
      <c r="AV253" s="136"/>
      <c r="AW253" s="137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139"/>
      <c r="BS253" s="134" t="str">
        <f>V218</f>
        <v>HORA PICO TARDE</v>
      </c>
      <c r="BT253" s="116"/>
      <c r="BU253" s="116"/>
      <c r="BV253" s="134" t="str">
        <f>Y218</f>
        <v>18:00-19:00</v>
      </c>
      <c r="BW253" s="116"/>
      <c r="BX253" s="136"/>
      <c r="BY253" s="63"/>
      <c r="BZ253" s="63"/>
      <c r="CA253" s="63"/>
      <c r="CB253" s="63"/>
      <c r="CC253" s="63"/>
      <c r="CD253" s="63"/>
      <c r="CE253" s="63"/>
      <c r="CF253" s="63"/>
      <c r="CG253" s="63"/>
      <c r="CH253" s="63"/>
      <c r="CI253" s="63"/>
      <c r="CJ253" s="63"/>
      <c r="CK253" s="63"/>
    </row>
    <row r="254" spans="2:101" ht="13.5" hidden="1" outlineLevel="1">
      <c r="B254" s="15" t="s">
        <v>105</v>
      </c>
      <c r="C254" s="240">
        <v>172</v>
      </c>
      <c r="D254" s="240">
        <v>5</v>
      </c>
      <c r="E254" s="240"/>
      <c r="F254" s="240">
        <v>1</v>
      </c>
      <c r="G254" s="241">
        <v>10</v>
      </c>
      <c r="H254" s="241">
        <v>1</v>
      </c>
      <c r="I254" s="241"/>
      <c r="J254" s="241">
        <v>8</v>
      </c>
      <c r="K254" s="241"/>
      <c r="L254" s="241"/>
      <c r="M254" s="241"/>
      <c r="N254" s="241"/>
      <c r="O254" s="241"/>
      <c r="P254" s="241"/>
      <c r="Q254" s="241"/>
      <c r="R254" s="241"/>
      <c r="S254" s="241"/>
      <c r="T254" s="241"/>
      <c r="U254" s="241"/>
      <c r="V254" s="241"/>
      <c r="W254" s="241"/>
      <c r="X254" s="241"/>
      <c r="Y254" s="241"/>
      <c r="Z254" s="242">
        <f t="shared" si="1129"/>
        <v>197</v>
      </c>
      <c r="AA254" s="243">
        <f t="shared" si="1243"/>
        <v>653</v>
      </c>
      <c r="AB254" s="51"/>
      <c r="AC254" s="59" t="s">
        <v>105</v>
      </c>
      <c r="AD254" s="60">
        <f t="shared" si="1130"/>
        <v>178</v>
      </c>
      <c r="AE254" s="60">
        <f t="shared" si="1710"/>
        <v>10</v>
      </c>
      <c r="AF254" s="60">
        <f t="shared" si="1710"/>
        <v>1</v>
      </c>
      <c r="AG254" s="60">
        <f t="shared" si="1710"/>
        <v>0</v>
      </c>
      <c r="AH254" s="60">
        <f t="shared" si="1710"/>
        <v>8</v>
      </c>
      <c r="AI254" s="60">
        <f t="shared" si="1710"/>
        <v>0</v>
      </c>
      <c r="AJ254" s="60">
        <f t="shared" si="1710"/>
        <v>0</v>
      </c>
      <c r="AK254" s="60">
        <f t="shared" si="1710"/>
        <v>0</v>
      </c>
      <c r="AL254" s="60">
        <f t="shared" si="1131"/>
        <v>0</v>
      </c>
      <c r="AM254" s="60">
        <f t="shared" si="1132"/>
        <v>0</v>
      </c>
      <c r="AN254" s="61">
        <f t="shared" si="1133"/>
        <v>197</v>
      </c>
      <c r="AO254" s="236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  <c r="CE254" s="63"/>
      <c r="CF254" s="63"/>
      <c r="CG254" s="63"/>
      <c r="CH254" s="63"/>
      <c r="CI254" s="63"/>
      <c r="CJ254" s="63"/>
      <c r="CK254" s="63"/>
    </row>
    <row r="255" spans="2:101" ht="13.5" hidden="1" outlineLevel="1">
      <c r="B255" s="15" t="s">
        <v>106</v>
      </c>
      <c r="C255" s="240">
        <v>164</v>
      </c>
      <c r="D255" s="240">
        <v>8</v>
      </c>
      <c r="E255" s="240"/>
      <c r="F255" s="240">
        <v>6</v>
      </c>
      <c r="G255" s="241">
        <v>9</v>
      </c>
      <c r="H255" s="241"/>
      <c r="I255" s="241"/>
      <c r="J255" s="241">
        <v>9</v>
      </c>
      <c r="K255" s="241"/>
      <c r="L255" s="241"/>
      <c r="M255" s="241"/>
      <c r="N255" s="241"/>
      <c r="O255" s="241"/>
      <c r="P255" s="241"/>
      <c r="Q255" s="241"/>
      <c r="R255" s="241"/>
      <c r="S255" s="241"/>
      <c r="T255" s="241"/>
      <c r="U255" s="241"/>
      <c r="V255" s="241"/>
      <c r="W255" s="241"/>
      <c r="X255" s="241"/>
      <c r="Y255" s="241"/>
      <c r="Z255" s="242">
        <f t="shared" si="1129"/>
        <v>196</v>
      </c>
      <c r="AA255" s="243">
        <f t="shared" si="1243"/>
        <v>714</v>
      </c>
      <c r="AB255" s="51"/>
      <c r="AC255" s="59" t="s">
        <v>106</v>
      </c>
      <c r="AD255" s="60">
        <f t="shared" si="1130"/>
        <v>178</v>
      </c>
      <c r="AE255" s="60">
        <f t="shared" si="1710"/>
        <v>9</v>
      </c>
      <c r="AF255" s="60">
        <f t="shared" si="1710"/>
        <v>0</v>
      </c>
      <c r="AG255" s="60">
        <f t="shared" si="1710"/>
        <v>0</v>
      </c>
      <c r="AH255" s="60">
        <f t="shared" si="1710"/>
        <v>9</v>
      </c>
      <c r="AI255" s="60">
        <f t="shared" si="1710"/>
        <v>0</v>
      </c>
      <c r="AJ255" s="60">
        <f t="shared" si="1710"/>
        <v>0</v>
      </c>
      <c r="AK255" s="60">
        <f t="shared" si="1710"/>
        <v>0</v>
      </c>
      <c r="AL255" s="60">
        <f t="shared" si="1131"/>
        <v>0</v>
      </c>
      <c r="AM255" s="60">
        <f t="shared" si="1132"/>
        <v>0</v>
      </c>
      <c r="AN255" s="61">
        <f t="shared" si="1133"/>
        <v>196</v>
      </c>
      <c r="AO255" s="236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3"/>
      <c r="CH255" s="63"/>
      <c r="CI255" s="63"/>
      <c r="CJ255" s="63"/>
      <c r="CK255" s="63"/>
    </row>
    <row r="256" spans="2:101" ht="13.5" hidden="1" outlineLevel="1">
      <c r="B256" s="15" t="s">
        <v>107</v>
      </c>
      <c r="C256" s="240">
        <v>156</v>
      </c>
      <c r="D256" s="240">
        <v>7</v>
      </c>
      <c r="E256" s="240"/>
      <c r="F256" s="240">
        <v>3</v>
      </c>
      <c r="G256" s="241">
        <v>1</v>
      </c>
      <c r="H256" s="241">
        <v>1</v>
      </c>
      <c r="I256" s="241"/>
      <c r="J256" s="241">
        <v>5</v>
      </c>
      <c r="K256" s="241"/>
      <c r="L256" s="241"/>
      <c r="M256" s="241">
        <v>1</v>
      </c>
      <c r="N256" s="241"/>
      <c r="O256" s="241"/>
      <c r="P256" s="241"/>
      <c r="Q256" s="241"/>
      <c r="R256" s="241"/>
      <c r="S256" s="241"/>
      <c r="T256" s="241"/>
      <c r="U256" s="241"/>
      <c r="V256" s="241"/>
      <c r="W256" s="241"/>
      <c r="X256" s="241"/>
      <c r="Y256" s="241"/>
      <c r="Z256" s="242">
        <f t="shared" si="1129"/>
        <v>174</v>
      </c>
      <c r="AA256" s="243">
        <f t="shared" si="1243"/>
        <v>734</v>
      </c>
      <c r="AB256" s="51"/>
      <c r="AC256" s="59" t="s">
        <v>107</v>
      </c>
      <c r="AD256" s="60">
        <f t="shared" si="1130"/>
        <v>166</v>
      </c>
      <c r="AE256" s="60">
        <f t="shared" si="1710"/>
        <v>1</v>
      </c>
      <c r="AF256" s="60">
        <f t="shared" si="1710"/>
        <v>1</v>
      </c>
      <c r="AG256" s="60">
        <f t="shared" si="1710"/>
        <v>0</v>
      </c>
      <c r="AH256" s="60">
        <f t="shared" si="1710"/>
        <v>5</v>
      </c>
      <c r="AI256" s="60">
        <f t="shared" si="1710"/>
        <v>0</v>
      </c>
      <c r="AJ256" s="60">
        <f t="shared" si="1710"/>
        <v>0</v>
      </c>
      <c r="AK256" s="60">
        <f t="shared" si="1710"/>
        <v>1</v>
      </c>
      <c r="AL256" s="60">
        <f t="shared" si="1131"/>
        <v>0</v>
      </c>
      <c r="AM256" s="60">
        <f t="shared" si="1132"/>
        <v>0</v>
      </c>
      <c r="AN256" s="61">
        <f t="shared" si="1133"/>
        <v>174</v>
      </c>
      <c r="AO256" s="236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  <c r="CE256" s="63"/>
      <c r="CF256" s="63"/>
      <c r="CG256" s="63"/>
      <c r="CH256" s="63"/>
      <c r="CI256" s="63"/>
      <c r="CJ256" s="63"/>
      <c r="CK256" s="63"/>
    </row>
    <row r="257" spans="2:89" ht="13.5" hidden="1" outlineLevel="1">
      <c r="B257" s="15" t="s">
        <v>108</v>
      </c>
      <c r="C257" s="240">
        <v>122</v>
      </c>
      <c r="D257" s="240">
        <v>5</v>
      </c>
      <c r="E257" s="240"/>
      <c r="F257" s="240">
        <v>9</v>
      </c>
      <c r="G257" s="241">
        <v>2</v>
      </c>
      <c r="H257" s="241"/>
      <c r="I257" s="241"/>
      <c r="J257" s="241">
        <v>8</v>
      </c>
      <c r="K257" s="241">
        <v>2</v>
      </c>
      <c r="L257" s="241"/>
      <c r="M257" s="241"/>
      <c r="N257" s="241"/>
      <c r="O257" s="241"/>
      <c r="P257" s="241"/>
      <c r="Q257" s="241"/>
      <c r="R257" s="241"/>
      <c r="S257" s="241"/>
      <c r="T257" s="241"/>
      <c r="U257" s="241"/>
      <c r="V257" s="241"/>
      <c r="W257" s="241"/>
      <c r="X257" s="241"/>
      <c r="Y257" s="241"/>
      <c r="Z257" s="242">
        <f t="shared" si="1129"/>
        <v>148</v>
      </c>
      <c r="AA257" s="243">
        <f t="shared" si="1243"/>
        <v>715</v>
      </c>
      <c r="AB257" s="51"/>
      <c r="AC257" s="56" t="s">
        <v>108</v>
      </c>
      <c r="AD257" s="57">
        <f t="shared" si="1130"/>
        <v>136</v>
      </c>
      <c r="AE257" s="57">
        <f t="shared" si="1710"/>
        <v>2</v>
      </c>
      <c r="AF257" s="57">
        <f t="shared" si="1710"/>
        <v>0</v>
      </c>
      <c r="AG257" s="57">
        <f t="shared" si="1710"/>
        <v>0</v>
      </c>
      <c r="AH257" s="57">
        <f t="shared" si="1710"/>
        <v>8</v>
      </c>
      <c r="AI257" s="57">
        <f t="shared" si="1710"/>
        <v>2</v>
      </c>
      <c r="AJ257" s="57">
        <f t="shared" si="1710"/>
        <v>0</v>
      </c>
      <c r="AK257" s="57">
        <f t="shared" si="1710"/>
        <v>0</v>
      </c>
      <c r="AL257" s="57">
        <f t="shared" si="1131"/>
        <v>0</v>
      </c>
      <c r="AM257" s="57">
        <f t="shared" si="1132"/>
        <v>0</v>
      </c>
      <c r="AN257" s="58">
        <f t="shared" si="1133"/>
        <v>148</v>
      </c>
      <c r="AO257" s="236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  <c r="CE257" s="63"/>
      <c r="CF257" s="63"/>
      <c r="CG257" s="63"/>
      <c r="CH257" s="63"/>
      <c r="CI257" s="63"/>
      <c r="CJ257" s="63"/>
      <c r="CK257" s="63"/>
    </row>
    <row r="258" spans="2:89" ht="13.5" hidden="1" outlineLevel="1">
      <c r="B258" s="15" t="s">
        <v>109</v>
      </c>
      <c r="C258" s="240">
        <v>137</v>
      </c>
      <c r="D258" s="240">
        <v>5</v>
      </c>
      <c r="E258" s="240">
        <v>2</v>
      </c>
      <c r="F258" s="240">
        <v>6</v>
      </c>
      <c r="G258" s="241">
        <v>1</v>
      </c>
      <c r="H258" s="241"/>
      <c r="I258" s="241"/>
      <c r="J258" s="241">
        <v>12</v>
      </c>
      <c r="K258" s="241"/>
      <c r="L258" s="241"/>
      <c r="M258" s="241"/>
      <c r="N258" s="241"/>
      <c r="O258" s="241"/>
      <c r="P258" s="241"/>
      <c r="Q258" s="241"/>
      <c r="R258" s="241"/>
      <c r="S258" s="241">
        <v>1</v>
      </c>
      <c r="T258" s="241"/>
      <c r="U258" s="241"/>
      <c r="V258" s="241"/>
      <c r="W258" s="241"/>
      <c r="X258" s="241"/>
      <c r="Y258" s="241"/>
      <c r="Z258" s="242">
        <f t="shared" si="1129"/>
        <v>164</v>
      </c>
      <c r="AA258" s="243">
        <f t="shared" si="1243"/>
        <v>682</v>
      </c>
      <c r="AB258" s="51"/>
      <c r="AC258" s="56" t="s">
        <v>109</v>
      </c>
      <c r="AD258" s="57">
        <f t="shared" si="1130"/>
        <v>150</v>
      </c>
      <c r="AE258" s="57">
        <f t="shared" si="1710"/>
        <v>1</v>
      </c>
      <c r="AF258" s="57">
        <f t="shared" si="1710"/>
        <v>0</v>
      </c>
      <c r="AG258" s="57">
        <f t="shared" si="1710"/>
        <v>0</v>
      </c>
      <c r="AH258" s="57">
        <f t="shared" si="1710"/>
        <v>12</v>
      </c>
      <c r="AI258" s="57">
        <f t="shared" si="1710"/>
        <v>0</v>
      </c>
      <c r="AJ258" s="57">
        <f t="shared" si="1710"/>
        <v>0</v>
      </c>
      <c r="AK258" s="57">
        <f t="shared" si="1710"/>
        <v>0</v>
      </c>
      <c r="AL258" s="57">
        <f t="shared" si="1131"/>
        <v>1</v>
      </c>
      <c r="AM258" s="57">
        <f t="shared" si="1132"/>
        <v>0</v>
      </c>
      <c r="AN258" s="58">
        <f t="shared" si="1133"/>
        <v>164</v>
      </c>
      <c r="AO258" s="236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  <c r="CE258" s="63"/>
      <c r="CF258" s="63"/>
      <c r="CG258" s="63"/>
      <c r="CH258" s="63"/>
      <c r="CI258" s="63"/>
      <c r="CJ258" s="63"/>
      <c r="CK258" s="63"/>
    </row>
    <row r="259" spans="2:89" ht="13.5" hidden="1" outlineLevel="1">
      <c r="B259" s="15" t="s">
        <v>110</v>
      </c>
      <c r="C259" s="240">
        <v>99</v>
      </c>
      <c r="D259" s="240">
        <v>7</v>
      </c>
      <c r="E259" s="240">
        <v>1</v>
      </c>
      <c r="F259" s="240">
        <v>7</v>
      </c>
      <c r="G259" s="241">
        <v>2</v>
      </c>
      <c r="H259" s="241"/>
      <c r="I259" s="241"/>
      <c r="J259" s="241">
        <v>22</v>
      </c>
      <c r="K259" s="241">
        <v>2</v>
      </c>
      <c r="L259" s="241"/>
      <c r="M259" s="241"/>
      <c r="N259" s="241"/>
      <c r="O259" s="241"/>
      <c r="P259" s="241"/>
      <c r="Q259" s="241"/>
      <c r="R259" s="241"/>
      <c r="S259" s="241"/>
      <c r="T259" s="241"/>
      <c r="U259" s="241"/>
      <c r="V259" s="241"/>
      <c r="W259" s="241"/>
      <c r="X259" s="241"/>
      <c r="Y259" s="241"/>
      <c r="Z259" s="242">
        <f t="shared" si="1129"/>
        <v>140</v>
      </c>
      <c r="AA259" s="243">
        <f t="shared" si="1243"/>
        <v>626</v>
      </c>
      <c r="AB259" s="51"/>
      <c r="AC259" s="56" t="s">
        <v>110</v>
      </c>
      <c r="AD259" s="57">
        <f t="shared" si="1130"/>
        <v>114</v>
      </c>
      <c r="AE259" s="57">
        <f t="shared" si="1710"/>
        <v>2</v>
      </c>
      <c r="AF259" s="57">
        <f t="shared" si="1710"/>
        <v>0</v>
      </c>
      <c r="AG259" s="57">
        <f t="shared" si="1710"/>
        <v>0</v>
      </c>
      <c r="AH259" s="57">
        <f t="shared" si="1710"/>
        <v>22</v>
      </c>
      <c r="AI259" s="57">
        <f t="shared" si="1710"/>
        <v>2</v>
      </c>
      <c r="AJ259" s="57">
        <f t="shared" si="1710"/>
        <v>0</v>
      </c>
      <c r="AK259" s="57">
        <f t="shared" si="1710"/>
        <v>0</v>
      </c>
      <c r="AL259" s="57">
        <f t="shared" si="1131"/>
        <v>0</v>
      </c>
      <c r="AM259" s="57">
        <f t="shared" si="1132"/>
        <v>0</v>
      </c>
      <c r="AN259" s="58">
        <f t="shared" si="1133"/>
        <v>140</v>
      </c>
      <c r="AO259" s="236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  <c r="CE259" s="63"/>
      <c r="CF259" s="63"/>
      <c r="CG259" s="63"/>
      <c r="CH259" s="63"/>
      <c r="CI259" s="63"/>
      <c r="CJ259" s="63"/>
      <c r="CK259" s="63"/>
    </row>
    <row r="260" spans="2:89" ht="13.5" hidden="1" outlineLevel="1">
      <c r="B260" s="15" t="s">
        <v>111</v>
      </c>
      <c r="C260" s="240">
        <v>70</v>
      </c>
      <c r="D260" s="240">
        <v>7</v>
      </c>
      <c r="E260" s="240"/>
      <c r="F260" s="240">
        <v>4</v>
      </c>
      <c r="G260" s="241"/>
      <c r="H260" s="241"/>
      <c r="I260" s="241"/>
      <c r="J260" s="241">
        <v>7</v>
      </c>
      <c r="K260" s="241"/>
      <c r="L260" s="241"/>
      <c r="M260" s="241"/>
      <c r="N260" s="241"/>
      <c r="O260" s="241"/>
      <c r="P260" s="241"/>
      <c r="Q260" s="241"/>
      <c r="R260" s="241"/>
      <c r="S260" s="241"/>
      <c r="T260" s="241"/>
      <c r="U260" s="241"/>
      <c r="V260" s="241"/>
      <c r="W260" s="241"/>
      <c r="X260" s="241"/>
      <c r="Y260" s="241"/>
      <c r="Z260" s="242">
        <f t="shared" si="1129"/>
        <v>88</v>
      </c>
      <c r="AA260" s="243">
        <f t="shared" si="1243"/>
        <v>540</v>
      </c>
      <c r="AB260" s="51"/>
      <c r="AC260" s="56" t="s">
        <v>111</v>
      </c>
      <c r="AD260" s="57">
        <f t="shared" si="1130"/>
        <v>81</v>
      </c>
      <c r="AE260" s="57">
        <f t="shared" si="1710"/>
        <v>0</v>
      </c>
      <c r="AF260" s="57">
        <f t="shared" si="1710"/>
        <v>0</v>
      </c>
      <c r="AG260" s="57">
        <f t="shared" si="1710"/>
        <v>0</v>
      </c>
      <c r="AH260" s="57">
        <f t="shared" si="1710"/>
        <v>7</v>
      </c>
      <c r="AI260" s="57">
        <f t="shared" si="1710"/>
        <v>0</v>
      </c>
      <c r="AJ260" s="57">
        <f t="shared" si="1710"/>
        <v>0</v>
      </c>
      <c r="AK260" s="57">
        <f t="shared" si="1710"/>
        <v>0</v>
      </c>
      <c r="AL260" s="57">
        <f t="shared" si="1131"/>
        <v>0</v>
      </c>
      <c r="AM260" s="57">
        <f t="shared" si="1132"/>
        <v>0</v>
      </c>
      <c r="AN260" s="58">
        <f t="shared" si="1133"/>
        <v>88</v>
      </c>
      <c r="AO260" s="236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  <c r="CE260" s="63"/>
      <c r="CF260" s="63"/>
      <c r="CG260" s="63"/>
      <c r="CH260" s="63"/>
      <c r="CI260" s="63"/>
      <c r="CJ260" s="63"/>
      <c r="CK260" s="63"/>
    </row>
    <row r="261" spans="2:89" ht="13.5" hidden="1" outlineLevel="1">
      <c r="B261" s="15" t="s">
        <v>112</v>
      </c>
      <c r="C261" s="240">
        <v>100</v>
      </c>
      <c r="D261" s="240">
        <v>7</v>
      </c>
      <c r="E261" s="240">
        <v>1</v>
      </c>
      <c r="F261" s="240">
        <v>10</v>
      </c>
      <c r="G261" s="241">
        <v>3</v>
      </c>
      <c r="H261" s="241"/>
      <c r="I261" s="241"/>
      <c r="J261" s="241">
        <v>9</v>
      </c>
      <c r="K261" s="241">
        <v>1</v>
      </c>
      <c r="L261" s="241"/>
      <c r="M261" s="241">
        <v>1</v>
      </c>
      <c r="N261" s="241"/>
      <c r="O261" s="241"/>
      <c r="P261" s="241"/>
      <c r="Q261" s="241"/>
      <c r="R261" s="241"/>
      <c r="S261" s="241"/>
      <c r="T261" s="241"/>
      <c r="U261" s="241"/>
      <c r="V261" s="241"/>
      <c r="W261" s="241"/>
      <c r="X261" s="241"/>
      <c r="Y261" s="241"/>
      <c r="Z261" s="242">
        <f t="shared" si="1129"/>
        <v>132</v>
      </c>
      <c r="AA261" s="243">
        <f t="shared" si="1243"/>
        <v>524</v>
      </c>
      <c r="AB261" s="51"/>
      <c r="AC261" s="59" t="s">
        <v>112</v>
      </c>
      <c r="AD261" s="60">
        <f t="shared" si="1130"/>
        <v>118</v>
      </c>
      <c r="AE261" s="60">
        <f t="shared" si="1710"/>
        <v>3</v>
      </c>
      <c r="AF261" s="60">
        <f t="shared" si="1710"/>
        <v>0</v>
      </c>
      <c r="AG261" s="60">
        <f t="shared" si="1710"/>
        <v>0</v>
      </c>
      <c r="AH261" s="60">
        <f t="shared" si="1710"/>
        <v>9</v>
      </c>
      <c r="AI261" s="60">
        <f t="shared" si="1710"/>
        <v>1</v>
      </c>
      <c r="AJ261" s="60">
        <f t="shared" si="1710"/>
        <v>0</v>
      </c>
      <c r="AK261" s="60">
        <f t="shared" si="1710"/>
        <v>1</v>
      </c>
      <c r="AL261" s="60">
        <f t="shared" si="1131"/>
        <v>0</v>
      </c>
      <c r="AM261" s="60">
        <f t="shared" si="1132"/>
        <v>0</v>
      </c>
      <c r="AN261" s="61">
        <f t="shared" si="1133"/>
        <v>132</v>
      </c>
      <c r="AO261" s="236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  <c r="CE261" s="63"/>
      <c r="CF261" s="63"/>
      <c r="CG261" s="63"/>
      <c r="CH261" s="63"/>
      <c r="CI261" s="63"/>
      <c r="CJ261" s="63"/>
      <c r="CK261" s="63"/>
    </row>
    <row r="262" spans="2:89" ht="13.5" hidden="1" outlineLevel="1">
      <c r="B262" s="15" t="s">
        <v>113</v>
      </c>
      <c r="C262" s="240">
        <v>141</v>
      </c>
      <c r="D262" s="240">
        <v>7</v>
      </c>
      <c r="E262" s="240"/>
      <c r="F262" s="240">
        <v>10</v>
      </c>
      <c r="G262" s="241">
        <v>2</v>
      </c>
      <c r="H262" s="241"/>
      <c r="I262" s="241"/>
      <c r="J262" s="241">
        <v>7</v>
      </c>
      <c r="K262" s="241">
        <v>2</v>
      </c>
      <c r="L262" s="241"/>
      <c r="M262" s="241"/>
      <c r="N262" s="241"/>
      <c r="O262" s="241"/>
      <c r="P262" s="241"/>
      <c r="Q262" s="241"/>
      <c r="R262" s="241"/>
      <c r="S262" s="241"/>
      <c r="T262" s="241"/>
      <c r="U262" s="241"/>
      <c r="V262" s="241"/>
      <c r="W262" s="241"/>
      <c r="X262" s="241"/>
      <c r="Y262" s="241"/>
      <c r="Z262" s="242">
        <f t="shared" si="1129"/>
        <v>169</v>
      </c>
      <c r="AA262" s="243">
        <f t="shared" si="1243"/>
        <v>529</v>
      </c>
      <c r="AB262" s="51"/>
      <c r="AC262" s="59" t="s">
        <v>113</v>
      </c>
      <c r="AD262" s="60">
        <f t="shared" si="1130"/>
        <v>158</v>
      </c>
      <c r="AE262" s="60">
        <f t="shared" si="1710"/>
        <v>2</v>
      </c>
      <c r="AF262" s="60">
        <f t="shared" si="1710"/>
        <v>0</v>
      </c>
      <c r="AG262" s="60">
        <f t="shared" si="1710"/>
        <v>0</v>
      </c>
      <c r="AH262" s="60">
        <f t="shared" si="1710"/>
        <v>7</v>
      </c>
      <c r="AI262" s="60">
        <f t="shared" si="1710"/>
        <v>2</v>
      </c>
      <c r="AJ262" s="60">
        <f t="shared" si="1710"/>
        <v>0</v>
      </c>
      <c r="AK262" s="60">
        <f t="shared" si="1710"/>
        <v>0</v>
      </c>
      <c r="AL262" s="60">
        <f t="shared" si="1131"/>
        <v>0</v>
      </c>
      <c r="AM262" s="60">
        <f t="shared" si="1132"/>
        <v>0</v>
      </c>
      <c r="AN262" s="61">
        <f t="shared" si="1133"/>
        <v>169</v>
      </c>
      <c r="AO262" s="236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  <c r="CE262" s="63"/>
      <c r="CF262" s="63"/>
      <c r="CG262" s="63"/>
      <c r="CH262" s="63"/>
      <c r="CI262" s="63"/>
      <c r="CJ262" s="63"/>
      <c r="CK262" s="63"/>
    </row>
    <row r="263" spans="2:89" ht="13.5" hidden="1" outlineLevel="1">
      <c r="B263" s="15" t="s">
        <v>114</v>
      </c>
      <c r="C263" s="240">
        <v>140</v>
      </c>
      <c r="D263" s="240">
        <v>11</v>
      </c>
      <c r="E263" s="240"/>
      <c r="F263" s="240">
        <v>11</v>
      </c>
      <c r="G263" s="241">
        <v>2</v>
      </c>
      <c r="H263" s="241"/>
      <c r="I263" s="241"/>
      <c r="J263" s="241">
        <v>7</v>
      </c>
      <c r="K263" s="241">
        <v>2</v>
      </c>
      <c r="L263" s="241"/>
      <c r="M263" s="241"/>
      <c r="N263" s="241"/>
      <c r="O263" s="241"/>
      <c r="P263" s="241"/>
      <c r="Q263" s="241"/>
      <c r="R263" s="241"/>
      <c r="S263" s="241"/>
      <c r="T263" s="241"/>
      <c r="U263" s="241"/>
      <c r="V263" s="241"/>
      <c r="W263" s="241"/>
      <c r="X263" s="241"/>
      <c r="Y263" s="241"/>
      <c r="Z263" s="242">
        <f t="shared" si="1129"/>
        <v>173</v>
      </c>
      <c r="AA263" s="243">
        <f t="shared" si="1243"/>
        <v>562</v>
      </c>
      <c r="AB263" s="51"/>
      <c r="AC263" s="59" t="s">
        <v>114</v>
      </c>
      <c r="AD263" s="60">
        <f t="shared" si="1130"/>
        <v>162</v>
      </c>
      <c r="AE263" s="60">
        <f t="shared" si="1710"/>
        <v>2</v>
      </c>
      <c r="AF263" s="60">
        <f t="shared" si="1710"/>
        <v>0</v>
      </c>
      <c r="AG263" s="60">
        <f t="shared" si="1710"/>
        <v>0</v>
      </c>
      <c r="AH263" s="60">
        <f t="shared" si="1710"/>
        <v>7</v>
      </c>
      <c r="AI263" s="60">
        <f t="shared" si="1710"/>
        <v>2</v>
      </c>
      <c r="AJ263" s="60">
        <f t="shared" si="1710"/>
        <v>0</v>
      </c>
      <c r="AK263" s="60">
        <f t="shared" si="1710"/>
        <v>0</v>
      </c>
      <c r="AL263" s="60">
        <f t="shared" si="1131"/>
        <v>0</v>
      </c>
      <c r="AM263" s="60">
        <f t="shared" si="1132"/>
        <v>0</v>
      </c>
      <c r="AN263" s="61">
        <f t="shared" si="1133"/>
        <v>173</v>
      </c>
      <c r="AO263" s="236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  <c r="CE263" s="63"/>
      <c r="CF263" s="63"/>
      <c r="CG263" s="63"/>
      <c r="CH263" s="63"/>
      <c r="CI263" s="63"/>
      <c r="CJ263" s="63"/>
      <c r="CK263" s="63"/>
    </row>
    <row r="264" spans="2:89" ht="13.5" hidden="1" outlineLevel="1">
      <c r="B264" s="15" t="s">
        <v>115</v>
      </c>
      <c r="C264" s="240">
        <v>130</v>
      </c>
      <c r="D264" s="240">
        <v>5</v>
      </c>
      <c r="E264" s="240"/>
      <c r="F264" s="240">
        <v>12</v>
      </c>
      <c r="G264" s="241">
        <v>1</v>
      </c>
      <c r="H264" s="241"/>
      <c r="I264" s="241"/>
      <c r="J264" s="241">
        <v>8</v>
      </c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41"/>
      <c r="X264" s="241"/>
      <c r="Y264" s="241"/>
      <c r="Z264" s="242">
        <f t="shared" si="1129"/>
        <v>156</v>
      </c>
      <c r="AA264" s="243">
        <f t="shared" si="1243"/>
        <v>630</v>
      </c>
      <c r="AB264" s="51"/>
      <c r="AC264" s="59" t="s">
        <v>115</v>
      </c>
      <c r="AD264" s="60">
        <f t="shared" si="1130"/>
        <v>147</v>
      </c>
      <c r="AE264" s="60">
        <f t="shared" si="1710"/>
        <v>1</v>
      </c>
      <c r="AF264" s="60">
        <f t="shared" si="1710"/>
        <v>0</v>
      </c>
      <c r="AG264" s="60">
        <f t="shared" si="1710"/>
        <v>0</v>
      </c>
      <c r="AH264" s="60">
        <f t="shared" si="1710"/>
        <v>8</v>
      </c>
      <c r="AI264" s="60">
        <f t="shared" si="1710"/>
        <v>0</v>
      </c>
      <c r="AJ264" s="60">
        <f t="shared" si="1710"/>
        <v>0</v>
      </c>
      <c r="AK264" s="60">
        <f t="shared" si="1710"/>
        <v>0</v>
      </c>
      <c r="AL264" s="60">
        <f t="shared" si="1131"/>
        <v>0</v>
      </c>
      <c r="AM264" s="60">
        <f t="shared" si="1132"/>
        <v>0</v>
      </c>
      <c r="AN264" s="61">
        <f t="shared" si="1133"/>
        <v>156</v>
      </c>
      <c r="AO264" s="236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  <c r="CE264" s="63"/>
      <c r="CF264" s="63"/>
      <c r="CG264" s="63"/>
      <c r="CH264" s="63"/>
      <c r="CI264" s="63"/>
      <c r="CJ264" s="63"/>
      <c r="CK264" s="63"/>
    </row>
    <row r="265" spans="2:89" ht="13.5" hidden="1" outlineLevel="1">
      <c r="B265" s="15" t="s">
        <v>116</v>
      </c>
      <c r="C265" s="240">
        <v>122</v>
      </c>
      <c r="D265" s="240">
        <v>7</v>
      </c>
      <c r="E265" s="240"/>
      <c r="F265" s="240">
        <v>12</v>
      </c>
      <c r="G265" s="241">
        <v>3</v>
      </c>
      <c r="H265" s="241"/>
      <c r="I265" s="241"/>
      <c r="J265" s="241">
        <v>10</v>
      </c>
      <c r="K265" s="241"/>
      <c r="L265" s="241"/>
      <c r="M265" s="241"/>
      <c r="N265" s="241"/>
      <c r="O265" s="241"/>
      <c r="P265" s="241"/>
      <c r="Q265" s="241"/>
      <c r="R265" s="241"/>
      <c r="S265" s="241">
        <v>5</v>
      </c>
      <c r="T265" s="241"/>
      <c r="U265" s="241"/>
      <c r="V265" s="241"/>
      <c r="W265" s="241"/>
      <c r="X265" s="241"/>
      <c r="Y265" s="241"/>
      <c r="Z265" s="242">
        <f t="shared" si="1129"/>
        <v>159</v>
      </c>
      <c r="AA265" s="243">
        <f t="shared" si="1243"/>
        <v>657</v>
      </c>
      <c r="AB265" s="51"/>
      <c r="AC265" s="56" t="s">
        <v>116</v>
      </c>
      <c r="AD265" s="57">
        <f t="shared" si="1130"/>
        <v>141</v>
      </c>
      <c r="AE265" s="57">
        <f t="shared" si="1710"/>
        <v>3</v>
      </c>
      <c r="AF265" s="57">
        <f t="shared" si="1710"/>
        <v>0</v>
      </c>
      <c r="AG265" s="57">
        <f t="shared" si="1710"/>
        <v>0</v>
      </c>
      <c r="AH265" s="57">
        <f t="shared" si="1710"/>
        <v>10</v>
      </c>
      <c r="AI265" s="57">
        <f t="shared" si="1710"/>
        <v>0</v>
      </c>
      <c r="AJ265" s="57">
        <f t="shared" si="1710"/>
        <v>0</v>
      </c>
      <c r="AK265" s="57">
        <f t="shared" si="1710"/>
        <v>0</v>
      </c>
      <c r="AL265" s="57">
        <f t="shared" si="1131"/>
        <v>5</v>
      </c>
      <c r="AM265" s="57">
        <f t="shared" si="1132"/>
        <v>0</v>
      </c>
      <c r="AN265" s="58">
        <f t="shared" si="1133"/>
        <v>159</v>
      </c>
      <c r="AO265" s="236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  <c r="CE265" s="63"/>
      <c r="CF265" s="63"/>
      <c r="CG265" s="63"/>
      <c r="CH265" s="63"/>
      <c r="CI265" s="63"/>
      <c r="CJ265" s="63"/>
      <c r="CK265" s="63"/>
    </row>
    <row r="266" spans="2:89" ht="13.5" hidden="1" outlineLevel="1">
      <c r="B266" s="15" t="s">
        <v>117</v>
      </c>
      <c r="C266" s="240">
        <v>88</v>
      </c>
      <c r="D266" s="240">
        <v>6</v>
      </c>
      <c r="E266" s="240"/>
      <c r="F266" s="240">
        <v>6</v>
      </c>
      <c r="G266" s="241">
        <v>1</v>
      </c>
      <c r="H266" s="241"/>
      <c r="I266" s="241"/>
      <c r="J266" s="241">
        <v>15</v>
      </c>
      <c r="K266" s="241">
        <v>2</v>
      </c>
      <c r="L266" s="241"/>
      <c r="M266" s="241"/>
      <c r="N266" s="241"/>
      <c r="O266" s="241"/>
      <c r="P266" s="241"/>
      <c r="Q266" s="241"/>
      <c r="R266" s="241"/>
      <c r="S266" s="241"/>
      <c r="T266" s="241"/>
      <c r="U266" s="241"/>
      <c r="V266" s="241"/>
      <c r="W266" s="241"/>
      <c r="X266" s="241"/>
      <c r="Y266" s="241"/>
      <c r="Z266" s="242">
        <f t="shared" si="1129"/>
        <v>118</v>
      </c>
      <c r="AA266" s="243">
        <f t="shared" si="1243"/>
        <v>606</v>
      </c>
      <c r="AB266" s="51"/>
      <c r="AC266" s="56" t="s">
        <v>117</v>
      </c>
      <c r="AD266" s="57">
        <f t="shared" si="1130"/>
        <v>100</v>
      </c>
      <c r="AE266" s="57">
        <f t="shared" si="1710"/>
        <v>1</v>
      </c>
      <c r="AF266" s="57">
        <f t="shared" si="1710"/>
        <v>0</v>
      </c>
      <c r="AG266" s="57">
        <f t="shared" si="1710"/>
        <v>0</v>
      </c>
      <c r="AH266" s="57">
        <f t="shared" si="1710"/>
        <v>15</v>
      </c>
      <c r="AI266" s="57">
        <f t="shared" si="1710"/>
        <v>2</v>
      </c>
      <c r="AJ266" s="57">
        <f t="shared" si="1710"/>
        <v>0</v>
      </c>
      <c r="AK266" s="57">
        <f t="shared" si="1710"/>
        <v>0</v>
      </c>
      <c r="AL266" s="57">
        <f t="shared" si="1131"/>
        <v>0</v>
      </c>
      <c r="AM266" s="57">
        <f t="shared" si="1132"/>
        <v>0</v>
      </c>
      <c r="AN266" s="58">
        <f t="shared" si="1133"/>
        <v>118</v>
      </c>
      <c r="AO266" s="236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  <c r="CE266" s="63"/>
      <c r="CF266" s="63"/>
      <c r="CG266" s="63"/>
      <c r="CH266" s="63"/>
      <c r="CI266" s="63"/>
      <c r="CJ266" s="63"/>
      <c r="CK266" s="63"/>
    </row>
    <row r="267" spans="2:89" ht="13.5" hidden="1" outlineLevel="1">
      <c r="B267" s="15" t="s">
        <v>118</v>
      </c>
      <c r="C267" s="240">
        <v>76</v>
      </c>
      <c r="D267" s="240">
        <v>8</v>
      </c>
      <c r="E267" s="240">
        <v>1</v>
      </c>
      <c r="F267" s="240">
        <v>2</v>
      </c>
      <c r="G267" s="241">
        <v>1</v>
      </c>
      <c r="H267" s="241"/>
      <c r="I267" s="241"/>
      <c r="J267" s="241">
        <v>13</v>
      </c>
      <c r="K267" s="241"/>
      <c r="L267" s="241"/>
      <c r="M267" s="241"/>
      <c r="N267" s="241"/>
      <c r="O267" s="241"/>
      <c r="P267" s="241"/>
      <c r="Q267" s="241"/>
      <c r="R267" s="241"/>
      <c r="S267" s="241"/>
      <c r="T267" s="241"/>
      <c r="U267" s="241"/>
      <c r="V267" s="241"/>
      <c r="W267" s="241"/>
      <c r="X267" s="241"/>
      <c r="Y267" s="241"/>
      <c r="Z267" s="242">
        <f t="shared" si="1129"/>
        <v>101</v>
      </c>
      <c r="AA267" s="243">
        <f t="shared" si="1243"/>
        <v>534</v>
      </c>
      <c r="AB267" s="51"/>
      <c r="AC267" s="56" t="s">
        <v>118</v>
      </c>
      <c r="AD267" s="57">
        <f t="shared" si="1130"/>
        <v>87</v>
      </c>
      <c r="AE267" s="57">
        <f t="shared" si="1710"/>
        <v>1</v>
      </c>
      <c r="AF267" s="57">
        <f t="shared" si="1710"/>
        <v>0</v>
      </c>
      <c r="AG267" s="57">
        <f t="shared" si="1710"/>
        <v>0</v>
      </c>
      <c r="AH267" s="57">
        <f t="shared" si="1710"/>
        <v>13</v>
      </c>
      <c r="AI267" s="57">
        <f t="shared" si="1710"/>
        <v>0</v>
      </c>
      <c r="AJ267" s="57">
        <f t="shared" si="1710"/>
        <v>0</v>
      </c>
      <c r="AK267" s="57">
        <f t="shared" si="1710"/>
        <v>0</v>
      </c>
      <c r="AL267" s="57">
        <f t="shared" si="1131"/>
        <v>0</v>
      </c>
      <c r="AM267" s="57">
        <f t="shared" si="1132"/>
        <v>0</v>
      </c>
      <c r="AN267" s="58">
        <f t="shared" si="1133"/>
        <v>101</v>
      </c>
      <c r="AO267" s="236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  <c r="CE267" s="63"/>
      <c r="CF267" s="63"/>
      <c r="CG267" s="63"/>
      <c r="CH267" s="63"/>
      <c r="CI267" s="63"/>
      <c r="CJ267" s="63"/>
      <c r="CK267" s="63"/>
    </row>
    <row r="268" spans="2:89" ht="13.5" hidden="1" outlineLevel="1">
      <c r="B268" s="15" t="s">
        <v>119</v>
      </c>
      <c r="C268" s="240">
        <v>51</v>
      </c>
      <c r="D268" s="240">
        <v>6</v>
      </c>
      <c r="E268" s="240"/>
      <c r="F268" s="240">
        <v>3</v>
      </c>
      <c r="G268" s="241">
        <v>2</v>
      </c>
      <c r="H268" s="241"/>
      <c r="I268" s="241"/>
      <c r="J268" s="241">
        <v>7</v>
      </c>
      <c r="K268" s="241">
        <v>1</v>
      </c>
      <c r="L268" s="241"/>
      <c r="M268" s="241">
        <v>1</v>
      </c>
      <c r="N268" s="241"/>
      <c r="O268" s="241"/>
      <c r="P268" s="241"/>
      <c r="Q268" s="241"/>
      <c r="R268" s="241"/>
      <c r="S268" s="241"/>
      <c r="T268" s="241"/>
      <c r="U268" s="241"/>
      <c r="V268" s="241"/>
      <c r="W268" s="241"/>
      <c r="X268" s="241"/>
      <c r="Y268" s="241"/>
      <c r="Z268" s="242">
        <f t="shared" si="1129"/>
        <v>71</v>
      </c>
      <c r="AA268" s="243">
        <f t="shared" si="1243"/>
        <v>449</v>
      </c>
      <c r="AB268" s="51"/>
      <c r="AC268" s="56" t="s">
        <v>119</v>
      </c>
      <c r="AD268" s="57">
        <f t="shared" si="1130"/>
        <v>60</v>
      </c>
      <c r="AE268" s="57">
        <f t="shared" si="1710"/>
        <v>2</v>
      </c>
      <c r="AF268" s="57">
        <f t="shared" si="1710"/>
        <v>0</v>
      </c>
      <c r="AG268" s="57">
        <f t="shared" si="1710"/>
        <v>0</v>
      </c>
      <c r="AH268" s="57">
        <f t="shared" si="1710"/>
        <v>7</v>
      </c>
      <c r="AI268" s="57">
        <f t="shared" si="1710"/>
        <v>1</v>
      </c>
      <c r="AJ268" s="57">
        <f t="shared" si="1710"/>
        <v>0</v>
      </c>
      <c r="AK268" s="57">
        <f t="shared" si="1710"/>
        <v>1</v>
      </c>
      <c r="AL268" s="57">
        <f t="shared" si="1131"/>
        <v>0</v>
      </c>
      <c r="AM268" s="57">
        <f t="shared" si="1132"/>
        <v>0</v>
      </c>
      <c r="AN268" s="58">
        <f t="shared" si="1133"/>
        <v>71</v>
      </c>
      <c r="AO268" s="236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  <c r="CE268" s="63"/>
      <c r="CF268" s="63"/>
      <c r="CG268" s="63"/>
      <c r="CH268" s="63"/>
      <c r="CI268" s="63"/>
      <c r="CJ268" s="63"/>
      <c r="CK268" s="63"/>
    </row>
    <row r="269" spans="2:89" ht="13.5" hidden="1" outlineLevel="1">
      <c r="B269" s="15" t="s">
        <v>120</v>
      </c>
      <c r="C269" s="240">
        <v>102</v>
      </c>
      <c r="D269" s="240">
        <v>6</v>
      </c>
      <c r="E269" s="240"/>
      <c r="F269" s="240">
        <v>5</v>
      </c>
      <c r="G269" s="241">
        <v>3</v>
      </c>
      <c r="H269" s="241"/>
      <c r="I269" s="241"/>
      <c r="J269" s="241">
        <v>14</v>
      </c>
      <c r="K269" s="241"/>
      <c r="L269" s="241"/>
      <c r="M269" s="241"/>
      <c r="N269" s="241"/>
      <c r="O269" s="241"/>
      <c r="P269" s="241"/>
      <c r="Q269" s="241"/>
      <c r="R269" s="241"/>
      <c r="S269" s="241"/>
      <c r="T269" s="241"/>
      <c r="U269" s="241"/>
      <c r="V269" s="241"/>
      <c r="W269" s="241"/>
      <c r="X269" s="241"/>
      <c r="Y269" s="241"/>
      <c r="Z269" s="242">
        <f t="shared" si="1129"/>
        <v>130</v>
      </c>
      <c r="AA269" s="243">
        <f t="shared" si="1243"/>
        <v>420</v>
      </c>
      <c r="AB269" s="51"/>
      <c r="AC269" s="59" t="s">
        <v>120</v>
      </c>
      <c r="AD269" s="60">
        <f t="shared" si="1130"/>
        <v>113</v>
      </c>
      <c r="AE269" s="60">
        <f t="shared" si="1710"/>
        <v>3</v>
      </c>
      <c r="AF269" s="60">
        <f t="shared" si="1710"/>
        <v>0</v>
      </c>
      <c r="AG269" s="60">
        <f t="shared" si="1710"/>
        <v>0</v>
      </c>
      <c r="AH269" s="60">
        <f t="shared" si="1710"/>
        <v>14</v>
      </c>
      <c r="AI269" s="60">
        <f t="shared" si="1710"/>
        <v>0</v>
      </c>
      <c r="AJ269" s="60">
        <f t="shared" si="1710"/>
        <v>0</v>
      </c>
      <c r="AK269" s="60">
        <f t="shared" si="1710"/>
        <v>0</v>
      </c>
      <c r="AL269" s="60">
        <f t="shared" si="1131"/>
        <v>0</v>
      </c>
      <c r="AM269" s="60">
        <f t="shared" si="1132"/>
        <v>0</v>
      </c>
      <c r="AN269" s="61">
        <f t="shared" si="1133"/>
        <v>130</v>
      </c>
      <c r="AO269" s="236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  <c r="CE269" s="63"/>
      <c r="CF269" s="63"/>
      <c r="CG269" s="63"/>
      <c r="CH269" s="63"/>
      <c r="CI269" s="63"/>
      <c r="CJ269" s="63"/>
      <c r="CK269" s="63"/>
    </row>
    <row r="270" spans="2:89" ht="13.5" hidden="1" outlineLevel="1">
      <c r="B270" s="15" t="s">
        <v>121</v>
      </c>
      <c r="C270" s="240">
        <v>114</v>
      </c>
      <c r="D270" s="240">
        <v>11</v>
      </c>
      <c r="E270" s="240"/>
      <c r="F270" s="240">
        <v>11</v>
      </c>
      <c r="G270" s="241">
        <v>2</v>
      </c>
      <c r="H270" s="241"/>
      <c r="I270" s="241"/>
      <c r="J270" s="241">
        <v>12</v>
      </c>
      <c r="K270" s="241"/>
      <c r="L270" s="241"/>
      <c r="M270" s="241"/>
      <c r="N270" s="241"/>
      <c r="O270" s="241"/>
      <c r="P270" s="241"/>
      <c r="Q270" s="241"/>
      <c r="R270" s="241">
        <v>6</v>
      </c>
      <c r="S270" s="241"/>
      <c r="T270" s="241"/>
      <c r="U270" s="241"/>
      <c r="V270" s="241"/>
      <c r="W270" s="241"/>
      <c r="X270" s="241"/>
      <c r="Y270" s="241"/>
      <c r="Z270" s="242">
        <f t="shared" si="1129"/>
        <v>156</v>
      </c>
      <c r="AA270" s="243">
        <f t="shared" si="1243"/>
        <v>458</v>
      </c>
      <c r="AB270" s="51"/>
      <c r="AC270" s="59" t="s">
        <v>121</v>
      </c>
      <c r="AD270" s="60">
        <f t="shared" si="1130"/>
        <v>136</v>
      </c>
      <c r="AE270" s="60">
        <f t="shared" si="1710"/>
        <v>2</v>
      </c>
      <c r="AF270" s="60">
        <f t="shared" si="1710"/>
        <v>0</v>
      </c>
      <c r="AG270" s="60">
        <f t="shared" si="1710"/>
        <v>0</v>
      </c>
      <c r="AH270" s="60">
        <f t="shared" si="1710"/>
        <v>12</v>
      </c>
      <c r="AI270" s="60">
        <f t="shared" si="1710"/>
        <v>0</v>
      </c>
      <c r="AJ270" s="60">
        <f t="shared" si="1710"/>
        <v>0</v>
      </c>
      <c r="AK270" s="60">
        <f t="shared" si="1710"/>
        <v>0</v>
      </c>
      <c r="AL270" s="60">
        <f t="shared" si="1131"/>
        <v>6</v>
      </c>
      <c r="AM270" s="60">
        <f t="shared" si="1132"/>
        <v>0</v>
      </c>
      <c r="AN270" s="61">
        <f t="shared" si="1133"/>
        <v>156</v>
      </c>
      <c r="AO270" s="236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  <c r="CE270" s="63"/>
      <c r="CF270" s="63"/>
      <c r="CG270" s="63"/>
      <c r="CH270" s="63"/>
      <c r="CI270" s="63"/>
      <c r="CJ270" s="63"/>
      <c r="CK270" s="63"/>
    </row>
    <row r="271" spans="2:89" ht="13.5" hidden="1" outlineLevel="1">
      <c r="B271" s="15" t="s">
        <v>122</v>
      </c>
      <c r="C271" s="240">
        <v>59</v>
      </c>
      <c r="D271" s="240">
        <v>7</v>
      </c>
      <c r="E271" s="240"/>
      <c r="F271" s="240">
        <v>22</v>
      </c>
      <c r="G271" s="241"/>
      <c r="H271" s="241"/>
      <c r="I271" s="241"/>
      <c r="J271" s="241">
        <v>8</v>
      </c>
      <c r="K271" s="241">
        <v>2</v>
      </c>
      <c r="L271" s="241"/>
      <c r="M271" s="241"/>
      <c r="N271" s="241"/>
      <c r="O271" s="241"/>
      <c r="P271" s="241"/>
      <c r="Q271" s="241"/>
      <c r="R271" s="241"/>
      <c r="S271" s="241"/>
      <c r="T271" s="241"/>
      <c r="U271" s="241"/>
      <c r="V271" s="241"/>
      <c r="W271" s="241"/>
      <c r="X271" s="241"/>
      <c r="Y271" s="241"/>
      <c r="Z271" s="242">
        <f t="shared" si="1129"/>
        <v>98</v>
      </c>
      <c r="AA271" s="243">
        <f t="shared" si="1243"/>
        <v>455</v>
      </c>
      <c r="AB271" s="51"/>
      <c r="AC271" s="59" t="s">
        <v>122</v>
      </c>
      <c r="AD271" s="60">
        <f t="shared" si="1130"/>
        <v>88</v>
      </c>
      <c r="AE271" s="60">
        <f t="shared" si="1710"/>
        <v>0</v>
      </c>
      <c r="AF271" s="60">
        <f t="shared" si="1710"/>
        <v>0</v>
      </c>
      <c r="AG271" s="60">
        <f t="shared" si="1710"/>
        <v>0</v>
      </c>
      <c r="AH271" s="60">
        <f t="shared" si="1710"/>
        <v>8</v>
      </c>
      <c r="AI271" s="60">
        <f t="shared" si="1710"/>
        <v>2</v>
      </c>
      <c r="AJ271" s="60">
        <f t="shared" si="1710"/>
        <v>0</v>
      </c>
      <c r="AK271" s="60">
        <f t="shared" si="1710"/>
        <v>0</v>
      </c>
      <c r="AL271" s="60">
        <f t="shared" si="1131"/>
        <v>0</v>
      </c>
      <c r="AM271" s="60">
        <f t="shared" si="1132"/>
        <v>0</v>
      </c>
      <c r="AN271" s="61">
        <f t="shared" si="1133"/>
        <v>98</v>
      </c>
      <c r="AO271" s="236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  <c r="CE271" s="63"/>
      <c r="CF271" s="63"/>
      <c r="CG271" s="63"/>
      <c r="CH271" s="63"/>
      <c r="CI271" s="63"/>
      <c r="CJ271" s="63"/>
      <c r="CK271" s="63"/>
    </row>
    <row r="272" spans="2:89" ht="13.5" hidden="1" outlineLevel="1">
      <c r="B272" s="15" t="s">
        <v>123</v>
      </c>
      <c r="C272" s="240">
        <v>78</v>
      </c>
      <c r="D272" s="240">
        <v>7</v>
      </c>
      <c r="E272" s="240">
        <v>1</v>
      </c>
      <c r="F272" s="240">
        <v>15</v>
      </c>
      <c r="G272" s="241">
        <v>4</v>
      </c>
      <c r="H272" s="241"/>
      <c r="I272" s="241"/>
      <c r="J272" s="241">
        <v>15</v>
      </c>
      <c r="K272" s="241"/>
      <c r="L272" s="241"/>
      <c r="M272" s="241"/>
      <c r="N272" s="241"/>
      <c r="O272" s="241"/>
      <c r="P272" s="241">
        <v>1</v>
      </c>
      <c r="Q272" s="241"/>
      <c r="R272" s="241"/>
      <c r="S272" s="241"/>
      <c r="T272" s="241"/>
      <c r="U272" s="241"/>
      <c r="V272" s="241"/>
      <c r="W272" s="241"/>
      <c r="X272" s="241"/>
      <c r="Y272" s="241"/>
      <c r="Z272" s="242">
        <f t="shared" si="1129"/>
        <v>121</v>
      </c>
      <c r="AA272" s="243">
        <f t="shared" si="1243"/>
        <v>505</v>
      </c>
      <c r="AB272" s="51"/>
      <c r="AC272" s="59" t="s">
        <v>123</v>
      </c>
      <c r="AD272" s="60">
        <f t="shared" si="1130"/>
        <v>101</v>
      </c>
      <c r="AE272" s="60">
        <f t="shared" si="1710"/>
        <v>4</v>
      </c>
      <c r="AF272" s="60">
        <f t="shared" si="1710"/>
        <v>0</v>
      </c>
      <c r="AG272" s="60">
        <f t="shared" si="1710"/>
        <v>0</v>
      </c>
      <c r="AH272" s="60">
        <f t="shared" si="1710"/>
        <v>15</v>
      </c>
      <c r="AI272" s="60">
        <f t="shared" si="1710"/>
        <v>0</v>
      </c>
      <c r="AJ272" s="60">
        <f t="shared" si="1710"/>
        <v>0</v>
      </c>
      <c r="AK272" s="60">
        <f t="shared" si="1710"/>
        <v>0</v>
      </c>
      <c r="AL272" s="60">
        <f t="shared" si="1131"/>
        <v>1</v>
      </c>
      <c r="AM272" s="60">
        <f t="shared" si="1132"/>
        <v>0</v>
      </c>
      <c r="AN272" s="61">
        <f t="shared" si="1133"/>
        <v>121</v>
      </c>
      <c r="AO272" s="236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  <c r="CE272" s="63"/>
      <c r="CF272" s="63"/>
      <c r="CG272" s="63"/>
      <c r="CH272" s="63"/>
      <c r="CI272" s="63"/>
      <c r="CJ272" s="63"/>
      <c r="CK272" s="63"/>
    </row>
    <row r="273" spans="2:89" ht="13.5" hidden="1" outlineLevel="1">
      <c r="B273" s="15" t="s">
        <v>124</v>
      </c>
      <c r="C273" s="240">
        <v>71</v>
      </c>
      <c r="D273" s="240">
        <v>6</v>
      </c>
      <c r="E273" s="240"/>
      <c r="F273" s="240">
        <v>11</v>
      </c>
      <c r="G273" s="241">
        <v>1</v>
      </c>
      <c r="H273" s="241"/>
      <c r="I273" s="241"/>
      <c r="J273" s="241">
        <v>11</v>
      </c>
      <c r="K273" s="241">
        <v>1</v>
      </c>
      <c r="L273" s="241"/>
      <c r="M273" s="241"/>
      <c r="N273" s="241"/>
      <c r="O273" s="241"/>
      <c r="P273" s="241"/>
      <c r="Q273" s="241"/>
      <c r="R273" s="241"/>
      <c r="S273" s="241"/>
      <c r="T273" s="241"/>
      <c r="U273" s="241"/>
      <c r="V273" s="241"/>
      <c r="W273" s="241"/>
      <c r="X273" s="241"/>
      <c r="Y273" s="241"/>
      <c r="Z273" s="242">
        <f t="shared" si="1129"/>
        <v>101</v>
      </c>
      <c r="AA273" s="243">
        <f t="shared" si="1243"/>
        <v>476</v>
      </c>
      <c r="AB273" s="51"/>
      <c r="AC273" s="56" t="s">
        <v>124</v>
      </c>
      <c r="AD273" s="57">
        <f t="shared" si="1130"/>
        <v>88</v>
      </c>
      <c r="AE273" s="57">
        <f t="shared" si="1710"/>
        <v>1</v>
      </c>
      <c r="AF273" s="57">
        <f t="shared" si="1710"/>
        <v>0</v>
      </c>
      <c r="AG273" s="57">
        <f t="shared" si="1710"/>
        <v>0</v>
      </c>
      <c r="AH273" s="57">
        <f t="shared" si="1710"/>
        <v>11</v>
      </c>
      <c r="AI273" s="57">
        <f t="shared" si="1710"/>
        <v>1</v>
      </c>
      <c r="AJ273" s="57">
        <f t="shared" si="1710"/>
        <v>0</v>
      </c>
      <c r="AK273" s="57">
        <f t="shared" si="1710"/>
        <v>0</v>
      </c>
      <c r="AL273" s="57">
        <f t="shared" si="1131"/>
        <v>0</v>
      </c>
      <c r="AM273" s="57">
        <f t="shared" si="1132"/>
        <v>0</v>
      </c>
      <c r="AN273" s="58">
        <f t="shared" si="1133"/>
        <v>101</v>
      </c>
      <c r="AO273" s="236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  <c r="CE273" s="63"/>
      <c r="CF273" s="63"/>
      <c r="CG273" s="63"/>
      <c r="CH273" s="63"/>
      <c r="CI273" s="63"/>
      <c r="CJ273" s="63"/>
      <c r="CK273" s="63"/>
    </row>
    <row r="274" spans="2:89" ht="13.5" hidden="1" outlineLevel="1">
      <c r="B274" s="15" t="s">
        <v>125</v>
      </c>
      <c r="C274" s="240">
        <v>77</v>
      </c>
      <c r="D274" s="240">
        <v>16</v>
      </c>
      <c r="E274" s="240"/>
      <c r="F274" s="240">
        <v>5</v>
      </c>
      <c r="G274" s="241">
        <v>4</v>
      </c>
      <c r="H274" s="241"/>
      <c r="I274" s="241"/>
      <c r="J274" s="241">
        <v>6</v>
      </c>
      <c r="K274" s="241">
        <v>1</v>
      </c>
      <c r="L274" s="241"/>
      <c r="M274" s="241"/>
      <c r="N274" s="241"/>
      <c r="O274" s="241"/>
      <c r="P274" s="241"/>
      <c r="Q274" s="241"/>
      <c r="R274" s="241"/>
      <c r="S274" s="241"/>
      <c r="T274" s="241"/>
      <c r="U274" s="241"/>
      <c r="V274" s="241"/>
      <c r="W274" s="241"/>
      <c r="X274" s="241"/>
      <c r="Y274" s="241"/>
      <c r="Z274" s="242">
        <f t="shared" si="1129"/>
        <v>109</v>
      </c>
      <c r="AA274" s="243">
        <f t="shared" si="1243"/>
        <v>429</v>
      </c>
      <c r="AB274" s="51"/>
      <c r="AC274" s="56" t="s">
        <v>125</v>
      </c>
      <c r="AD274" s="57">
        <f t="shared" si="1130"/>
        <v>98</v>
      </c>
      <c r="AE274" s="57">
        <f t="shared" si="1710"/>
        <v>4</v>
      </c>
      <c r="AF274" s="57">
        <f t="shared" si="1710"/>
        <v>0</v>
      </c>
      <c r="AG274" s="57">
        <f t="shared" si="1710"/>
        <v>0</v>
      </c>
      <c r="AH274" s="57">
        <f t="shared" si="1710"/>
        <v>6</v>
      </c>
      <c r="AI274" s="57">
        <f t="shared" si="1710"/>
        <v>1</v>
      </c>
      <c r="AJ274" s="57">
        <f t="shared" si="1710"/>
        <v>0</v>
      </c>
      <c r="AK274" s="57">
        <f t="shared" si="1710"/>
        <v>0</v>
      </c>
      <c r="AL274" s="57">
        <f t="shared" si="1131"/>
        <v>0</v>
      </c>
      <c r="AM274" s="57">
        <f t="shared" si="1132"/>
        <v>0</v>
      </c>
      <c r="AN274" s="58">
        <f t="shared" si="1133"/>
        <v>109</v>
      </c>
      <c r="AO274" s="236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  <c r="CE274" s="63"/>
      <c r="CF274" s="63"/>
      <c r="CG274" s="63"/>
      <c r="CH274" s="63"/>
      <c r="CI274" s="63"/>
      <c r="CJ274" s="63"/>
      <c r="CK274" s="63"/>
    </row>
    <row r="275" spans="2:89" ht="13.5" hidden="1" outlineLevel="1">
      <c r="B275" s="15" t="s">
        <v>126</v>
      </c>
      <c r="C275" s="240">
        <v>63</v>
      </c>
      <c r="D275" s="240">
        <v>5</v>
      </c>
      <c r="E275" s="240"/>
      <c r="F275" s="240">
        <v>9</v>
      </c>
      <c r="G275" s="241">
        <v>2</v>
      </c>
      <c r="H275" s="241">
        <v>1</v>
      </c>
      <c r="I275" s="241"/>
      <c r="J275" s="241">
        <v>7</v>
      </c>
      <c r="K275" s="241">
        <v>1</v>
      </c>
      <c r="L275" s="241"/>
      <c r="M275" s="241"/>
      <c r="N275" s="241"/>
      <c r="O275" s="241"/>
      <c r="P275" s="241"/>
      <c r="Q275" s="241"/>
      <c r="R275" s="241"/>
      <c r="S275" s="241"/>
      <c r="T275" s="241"/>
      <c r="U275" s="241"/>
      <c r="V275" s="241"/>
      <c r="W275" s="241"/>
      <c r="X275" s="241"/>
      <c r="Y275" s="241"/>
      <c r="Z275" s="242">
        <f t="shared" si="1129"/>
        <v>88</v>
      </c>
      <c r="AA275" s="243">
        <f t="shared" si="1243"/>
        <v>419</v>
      </c>
      <c r="AB275" s="51"/>
      <c r="AC275" s="56" t="s">
        <v>126</v>
      </c>
      <c r="AD275" s="57">
        <f t="shared" si="1130"/>
        <v>77</v>
      </c>
      <c r="AE275" s="57">
        <f t="shared" si="1710"/>
        <v>2</v>
      </c>
      <c r="AF275" s="57">
        <f t="shared" si="1710"/>
        <v>1</v>
      </c>
      <c r="AG275" s="57">
        <f t="shared" si="1710"/>
        <v>0</v>
      </c>
      <c r="AH275" s="57">
        <f t="shared" si="1710"/>
        <v>7</v>
      </c>
      <c r="AI275" s="57">
        <f t="shared" si="1710"/>
        <v>1</v>
      </c>
      <c r="AJ275" s="57">
        <f t="shared" si="1710"/>
        <v>0</v>
      </c>
      <c r="AK275" s="57">
        <f t="shared" si="1710"/>
        <v>0</v>
      </c>
      <c r="AL275" s="57">
        <f t="shared" si="1131"/>
        <v>0</v>
      </c>
      <c r="AM275" s="57">
        <f t="shared" si="1132"/>
        <v>0</v>
      </c>
      <c r="AN275" s="58">
        <f t="shared" si="1133"/>
        <v>88</v>
      </c>
      <c r="AO275" s="236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  <c r="CE275" s="63"/>
      <c r="CF275" s="63"/>
      <c r="CG275" s="63"/>
      <c r="CH275" s="63"/>
      <c r="CI275" s="63"/>
      <c r="CJ275" s="63"/>
      <c r="CK275" s="63"/>
    </row>
    <row r="276" spans="2:89" ht="13.5" hidden="1" outlineLevel="1">
      <c r="B276" s="15" t="s">
        <v>127</v>
      </c>
      <c r="C276" s="240">
        <v>87</v>
      </c>
      <c r="D276" s="240">
        <v>5</v>
      </c>
      <c r="E276" s="240"/>
      <c r="F276" s="240">
        <v>11</v>
      </c>
      <c r="G276" s="241">
        <v>2</v>
      </c>
      <c r="H276" s="241"/>
      <c r="I276" s="241"/>
      <c r="J276" s="241">
        <v>10</v>
      </c>
      <c r="K276" s="241">
        <v>1</v>
      </c>
      <c r="L276" s="241"/>
      <c r="M276" s="241">
        <v>1</v>
      </c>
      <c r="N276" s="241"/>
      <c r="O276" s="241"/>
      <c r="P276" s="241"/>
      <c r="Q276" s="241"/>
      <c r="R276" s="241"/>
      <c r="S276" s="241"/>
      <c r="T276" s="241"/>
      <c r="U276" s="241"/>
      <c r="V276" s="241"/>
      <c r="W276" s="241"/>
      <c r="X276" s="241"/>
      <c r="Y276" s="241"/>
      <c r="Z276" s="242">
        <f t="shared" si="1129"/>
        <v>117</v>
      </c>
      <c r="AA276" s="243">
        <f t="shared" si="1243"/>
        <v>415</v>
      </c>
      <c r="AB276" s="51"/>
      <c r="AC276" s="56" t="s">
        <v>127</v>
      </c>
      <c r="AD276" s="57">
        <f t="shared" si="1130"/>
        <v>103</v>
      </c>
      <c r="AE276" s="57">
        <f t="shared" si="1710"/>
        <v>2</v>
      </c>
      <c r="AF276" s="57">
        <f t="shared" si="1710"/>
        <v>0</v>
      </c>
      <c r="AG276" s="57">
        <f t="shared" si="1710"/>
        <v>0</v>
      </c>
      <c r="AH276" s="57">
        <f t="shared" si="1710"/>
        <v>10</v>
      </c>
      <c r="AI276" s="57">
        <f t="shared" si="1710"/>
        <v>1</v>
      </c>
      <c r="AJ276" s="57">
        <f t="shared" si="1710"/>
        <v>0</v>
      </c>
      <c r="AK276" s="57">
        <f t="shared" si="1710"/>
        <v>1</v>
      </c>
      <c r="AL276" s="57">
        <f t="shared" si="1131"/>
        <v>0</v>
      </c>
      <c r="AM276" s="57">
        <f t="shared" si="1132"/>
        <v>0</v>
      </c>
      <c r="AN276" s="58">
        <f t="shared" si="1133"/>
        <v>117</v>
      </c>
      <c r="AO276" s="236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  <c r="CE276" s="63"/>
      <c r="CF276" s="63"/>
      <c r="CG276" s="63"/>
      <c r="CH276" s="63"/>
      <c r="CI276" s="63"/>
      <c r="CJ276" s="63"/>
      <c r="CK276" s="63"/>
    </row>
    <row r="277" spans="2:89" ht="13.5" hidden="1" outlineLevel="1">
      <c r="B277" s="15" t="s">
        <v>128</v>
      </c>
      <c r="C277" s="240">
        <v>71</v>
      </c>
      <c r="D277" s="240">
        <v>7</v>
      </c>
      <c r="E277" s="240">
        <v>2</v>
      </c>
      <c r="F277" s="240">
        <v>14</v>
      </c>
      <c r="G277" s="241">
        <v>1</v>
      </c>
      <c r="H277" s="241"/>
      <c r="I277" s="241"/>
      <c r="J277" s="241">
        <v>8</v>
      </c>
      <c r="K277" s="241"/>
      <c r="L277" s="241"/>
      <c r="M277" s="241"/>
      <c r="N277" s="241"/>
      <c r="O277" s="241"/>
      <c r="P277" s="241"/>
      <c r="Q277" s="241"/>
      <c r="R277" s="241"/>
      <c r="S277" s="241"/>
      <c r="T277" s="241"/>
      <c r="U277" s="241"/>
      <c r="V277" s="241"/>
      <c r="W277" s="241"/>
      <c r="X277" s="241"/>
      <c r="Y277" s="241"/>
      <c r="Z277" s="242">
        <f t="shared" si="1129"/>
        <v>103</v>
      </c>
      <c r="AA277" s="243">
        <f t="shared" si="1243"/>
        <v>417</v>
      </c>
      <c r="AB277" s="51"/>
      <c r="AC277" s="59" t="s">
        <v>128</v>
      </c>
      <c r="AD277" s="60">
        <f t="shared" si="1130"/>
        <v>94</v>
      </c>
      <c r="AE277" s="60">
        <f t="shared" si="1710"/>
        <v>1</v>
      </c>
      <c r="AF277" s="60">
        <f t="shared" si="1710"/>
        <v>0</v>
      </c>
      <c r="AG277" s="60">
        <f t="shared" si="1710"/>
        <v>0</v>
      </c>
      <c r="AH277" s="60">
        <f t="shared" si="1710"/>
        <v>8</v>
      </c>
      <c r="AI277" s="60">
        <f t="shared" si="1710"/>
        <v>0</v>
      </c>
      <c r="AJ277" s="60">
        <f t="shared" si="1710"/>
        <v>0</v>
      </c>
      <c r="AK277" s="60">
        <f t="shared" si="1710"/>
        <v>0</v>
      </c>
      <c r="AL277" s="60">
        <f t="shared" si="1131"/>
        <v>0</v>
      </c>
      <c r="AM277" s="60">
        <f t="shared" si="1132"/>
        <v>0</v>
      </c>
      <c r="AN277" s="61">
        <f t="shared" si="1133"/>
        <v>103</v>
      </c>
      <c r="AO277" s="236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  <c r="CE277" s="63"/>
      <c r="CF277" s="63"/>
      <c r="CG277" s="63"/>
      <c r="CH277" s="63"/>
      <c r="CI277" s="63"/>
      <c r="CJ277" s="63"/>
      <c r="CK277" s="63"/>
    </row>
    <row r="278" spans="2:89" ht="13.5" hidden="1" outlineLevel="1">
      <c r="B278" s="15" t="s">
        <v>129</v>
      </c>
      <c r="C278" s="240">
        <v>101</v>
      </c>
      <c r="D278" s="240">
        <v>9</v>
      </c>
      <c r="E278" s="240"/>
      <c r="F278" s="240">
        <v>10</v>
      </c>
      <c r="G278" s="241">
        <v>2</v>
      </c>
      <c r="H278" s="241"/>
      <c r="I278" s="241"/>
      <c r="J278" s="241">
        <v>11</v>
      </c>
      <c r="K278" s="241"/>
      <c r="L278" s="241"/>
      <c r="M278" s="241"/>
      <c r="N278" s="241"/>
      <c r="O278" s="241"/>
      <c r="P278" s="241"/>
      <c r="Q278" s="241"/>
      <c r="R278" s="241"/>
      <c r="S278" s="241"/>
      <c r="T278" s="241"/>
      <c r="U278" s="241"/>
      <c r="V278" s="241"/>
      <c r="W278" s="241"/>
      <c r="X278" s="241"/>
      <c r="Y278" s="241"/>
      <c r="Z278" s="242">
        <f t="shared" si="1129"/>
        <v>133</v>
      </c>
      <c r="AA278" s="243">
        <f t="shared" si="1243"/>
        <v>441</v>
      </c>
      <c r="AB278" s="51"/>
      <c r="AC278" s="59" t="s">
        <v>129</v>
      </c>
      <c r="AD278" s="60">
        <f t="shared" si="1130"/>
        <v>120</v>
      </c>
      <c r="AE278" s="60">
        <f t="shared" si="1710"/>
        <v>2</v>
      </c>
      <c r="AF278" s="60">
        <f t="shared" si="1710"/>
        <v>0</v>
      </c>
      <c r="AG278" s="60">
        <f t="shared" si="1710"/>
        <v>0</v>
      </c>
      <c r="AH278" s="60">
        <f t="shared" si="1710"/>
        <v>11</v>
      </c>
      <c r="AI278" s="60">
        <f t="shared" si="1710"/>
        <v>0</v>
      </c>
      <c r="AJ278" s="60">
        <f t="shared" si="1710"/>
        <v>0</v>
      </c>
      <c r="AK278" s="60">
        <f t="shared" si="1710"/>
        <v>0</v>
      </c>
      <c r="AL278" s="60">
        <f t="shared" si="1131"/>
        <v>0</v>
      </c>
      <c r="AM278" s="60">
        <f t="shared" si="1132"/>
        <v>0</v>
      </c>
      <c r="AN278" s="61">
        <f t="shared" si="1133"/>
        <v>133</v>
      </c>
      <c r="AO278" s="236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  <c r="CE278" s="63"/>
      <c r="CF278" s="63"/>
      <c r="CG278" s="63"/>
      <c r="CH278" s="63"/>
      <c r="CI278" s="63"/>
      <c r="CJ278" s="63"/>
      <c r="CK278" s="63"/>
    </row>
    <row r="279" spans="2:89" ht="13.5" hidden="1" outlineLevel="1">
      <c r="B279" s="15" t="s">
        <v>130</v>
      </c>
      <c r="C279" s="240">
        <v>70</v>
      </c>
      <c r="D279" s="240">
        <v>9</v>
      </c>
      <c r="E279" s="240">
        <v>1</v>
      </c>
      <c r="F279" s="240">
        <v>8</v>
      </c>
      <c r="G279" s="241">
        <v>3</v>
      </c>
      <c r="H279" s="241"/>
      <c r="I279" s="241"/>
      <c r="J279" s="241">
        <v>5</v>
      </c>
      <c r="K279" s="241">
        <v>1</v>
      </c>
      <c r="L279" s="241"/>
      <c r="M279" s="241">
        <v>1</v>
      </c>
      <c r="N279" s="241"/>
      <c r="O279" s="241"/>
      <c r="P279" s="241">
        <v>1</v>
      </c>
      <c r="Q279" s="241"/>
      <c r="R279" s="241"/>
      <c r="S279" s="241"/>
      <c r="T279" s="241"/>
      <c r="U279" s="241"/>
      <c r="V279" s="241"/>
      <c r="W279" s="241"/>
      <c r="X279" s="241"/>
      <c r="Y279" s="241"/>
      <c r="Z279" s="242">
        <f t="shared" si="1129"/>
        <v>99</v>
      </c>
      <c r="AA279" s="243">
        <f t="shared" si="1243"/>
        <v>452</v>
      </c>
      <c r="AB279" s="51"/>
      <c r="AC279" s="59" t="s">
        <v>130</v>
      </c>
      <c r="AD279" s="60">
        <f t="shared" si="1130"/>
        <v>88</v>
      </c>
      <c r="AE279" s="60">
        <f t="shared" si="1710"/>
        <v>3</v>
      </c>
      <c r="AF279" s="60">
        <f t="shared" si="1710"/>
        <v>0</v>
      </c>
      <c r="AG279" s="60">
        <f t="shared" si="1710"/>
        <v>0</v>
      </c>
      <c r="AH279" s="60">
        <f t="shared" si="1710"/>
        <v>5</v>
      </c>
      <c r="AI279" s="60">
        <f t="shared" si="1710"/>
        <v>1</v>
      </c>
      <c r="AJ279" s="60">
        <f t="shared" si="1710"/>
        <v>0</v>
      </c>
      <c r="AK279" s="60">
        <f t="shared" si="1710"/>
        <v>1</v>
      </c>
      <c r="AL279" s="60">
        <f t="shared" si="1131"/>
        <v>1</v>
      </c>
      <c r="AM279" s="60">
        <f t="shared" si="1132"/>
        <v>0</v>
      </c>
      <c r="AN279" s="61">
        <f t="shared" si="1133"/>
        <v>99</v>
      </c>
      <c r="AO279" s="236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  <c r="CE279" s="63"/>
      <c r="CF279" s="63"/>
      <c r="CG279" s="63"/>
      <c r="CH279" s="63"/>
      <c r="CI279" s="63"/>
      <c r="CJ279" s="63"/>
      <c r="CK279" s="63"/>
    </row>
    <row r="280" spans="2:89" ht="13.5" hidden="1" outlineLevel="1">
      <c r="B280" s="15" t="s">
        <v>131</v>
      </c>
      <c r="C280" s="240">
        <v>86</v>
      </c>
      <c r="D280" s="240">
        <v>10</v>
      </c>
      <c r="E280" s="240"/>
      <c r="F280" s="240">
        <v>15</v>
      </c>
      <c r="G280" s="241">
        <v>3</v>
      </c>
      <c r="H280" s="241"/>
      <c r="I280" s="241"/>
      <c r="J280" s="241">
        <v>11</v>
      </c>
      <c r="K280" s="241">
        <v>2</v>
      </c>
      <c r="L280" s="241"/>
      <c r="M280" s="241"/>
      <c r="N280" s="241"/>
      <c r="O280" s="241"/>
      <c r="P280" s="241"/>
      <c r="Q280" s="241"/>
      <c r="R280" s="241"/>
      <c r="S280" s="241"/>
      <c r="T280" s="241"/>
      <c r="U280" s="241"/>
      <c r="V280" s="241"/>
      <c r="W280" s="241"/>
      <c r="X280" s="241"/>
      <c r="Y280" s="241"/>
      <c r="Z280" s="242">
        <f t="shared" si="1129"/>
        <v>127</v>
      </c>
      <c r="AA280" s="243">
        <f t="shared" si="1243"/>
        <v>462</v>
      </c>
      <c r="AB280" s="51"/>
      <c r="AC280" s="59" t="s">
        <v>131</v>
      </c>
      <c r="AD280" s="60">
        <f t="shared" si="1130"/>
        <v>111</v>
      </c>
      <c r="AE280" s="60">
        <f t="shared" si="1710"/>
        <v>3</v>
      </c>
      <c r="AF280" s="60">
        <f t="shared" si="1710"/>
        <v>0</v>
      </c>
      <c r="AG280" s="60">
        <f t="shared" si="1710"/>
        <v>0</v>
      </c>
      <c r="AH280" s="60">
        <f t="shared" ref="AH280:AH320" si="1871">J280</f>
        <v>11</v>
      </c>
      <c r="AI280" s="60">
        <f t="shared" ref="AI280:AI320" si="1872">K280</f>
        <v>2</v>
      </c>
      <c r="AJ280" s="60">
        <f t="shared" ref="AJ280:AJ320" si="1873">L280</f>
        <v>0</v>
      </c>
      <c r="AK280" s="60">
        <f t="shared" ref="AK280:AK320" si="1874">M280</f>
        <v>0</v>
      </c>
      <c r="AL280" s="60">
        <f t="shared" si="1131"/>
        <v>0</v>
      </c>
      <c r="AM280" s="60">
        <f t="shared" si="1132"/>
        <v>0</v>
      </c>
      <c r="AN280" s="61">
        <f t="shared" si="1133"/>
        <v>127</v>
      </c>
      <c r="AO280" s="236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  <c r="CE280" s="63"/>
      <c r="CF280" s="63"/>
      <c r="CG280" s="63"/>
      <c r="CH280" s="63"/>
      <c r="CI280" s="63"/>
      <c r="CJ280" s="63"/>
      <c r="CK280" s="63"/>
    </row>
    <row r="281" spans="2:89" ht="13.5" hidden="1" outlineLevel="1">
      <c r="B281" s="15" t="s">
        <v>132</v>
      </c>
      <c r="C281" s="240">
        <v>84</v>
      </c>
      <c r="D281" s="240">
        <v>15</v>
      </c>
      <c r="E281" s="240"/>
      <c r="F281" s="240">
        <v>8</v>
      </c>
      <c r="G281" s="241">
        <v>5</v>
      </c>
      <c r="H281" s="241"/>
      <c r="I281" s="241"/>
      <c r="J281" s="241">
        <v>8</v>
      </c>
      <c r="K281" s="241"/>
      <c r="L281" s="241"/>
      <c r="M281" s="241"/>
      <c r="N281" s="241"/>
      <c r="O281" s="241"/>
      <c r="P281" s="241"/>
      <c r="Q281" s="241"/>
      <c r="R281" s="241"/>
      <c r="S281" s="241"/>
      <c r="T281" s="241"/>
      <c r="U281" s="241"/>
      <c r="V281" s="241"/>
      <c r="W281" s="241"/>
      <c r="X281" s="241"/>
      <c r="Y281" s="241"/>
      <c r="Z281" s="242">
        <f t="shared" si="1129"/>
        <v>120</v>
      </c>
      <c r="AA281" s="243">
        <f t="shared" si="1243"/>
        <v>479</v>
      </c>
      <c r="AB281" s="51"/>
      <c r="AC281" s="56" t="s">
        <v>132</v>
      </c>
      <c r="AD281" s="57">
        <f t="shared" si="1130"/>
        <v>107</v>
      </c>
      <c r="AE281" s="57">
        <f t="shared" ref="AE281:AE320" si="1875">G281</f>
        <v>5</v>
      </c>
      <c r="AF281" s="57">
        <f t="shared" ref="AF281:AF320" si="1876">H281</f>
        <v>0</v>
      </c>
      <c r="AG281" s="57">
        <f t="shared" ref="AG281:AG320" si="1877">I281</f>
        <v>0</v>
      </c>
      <c r="AH281" s="57">
        <f t="shared" si="1871"/>
        <v>8</v>
      </c>
      <c r="AI281" s="57">
        <f t="shared" si="1872"/>
        <v>0</v>
      </c>
      <c r="AJ281" s="57">
        <f t="shared" si="1873"/>
        <v>0</v>
      </c>
      <c r="AK281" s="57">
        <f t="shared" si="1874"/>
        <v>0</v>
      </c>
      <c r="AL281" s="57">
        <f t="shared" si="1131"/>
        <v>0</v>
      </c>
      <c r="AM281" s="57">
        <f t="shared" si="1132"/>
        <v>0</v>
      </c>
      <c r="AN281" s="58">
        <f t="shared" si="1133"/>
        <v>120</v>
      </c>
      <c r="AO281" s="236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  <c r="CE281" s="63"/>
      <c r="CF281" s="63"/>
      <c r="CG281" s="63"/>
      <c r="CH281" s="63"/>
      <c r="CI281" s="63"/>
      <c r="CJ281" s="63"/>
      <c r="CK281" s="63"/>
    </row>
    <row r="282" spans="2:89" ht="13.5" hidden="1" outlineLevel="1">
      <c r="B282" s="15" t="s">
        <v>133</v>
      </c>
      <c r="C282" s="240">
        <v>95</v>
      </c>
      <c r="D282" s="240">
        <v>9</v>
      </c>
      <c r="E282" s="240"/>
      <c r="F282" s="240">
        <v>8</v>
      </c>
      <c r="G282" s="241">
        <v>3</v>
      </c>
      <c r="H282" s="241"/>
      <c r="I282" s="241"/>
      <c r="J282" s="241">
        <v>14</v>
      </c>
      <c r="K282" s="241">
        <v>1</v>
      </c>
      <c r="L282" s="241"/>
      <c r="M282" s="241"/>
      <c r="N282" s="241"/>
      <c r="O282" s="241">
        <v>1</v>
      </c>
      <c r="P282" s="241"/>
      <c r="Q282" s="241"/>
      <c r="R282" s="241"/>
      <c r="S282" s="241"/>
      <c r="T282" s="241"/>
      <c r="U282" s="241"/>
      <c r="V282" s="241"/>
      <c r="W282" s="241"/>
      <c r="X282" s="241"/>
      <c r="Y282" s="241"/>
      <c r="Z282" s="242">
        <f t="shared" si="1129"/>
        <v>131</v>
      </c>
      <c r="AA282" s="243">
        <f t="shared" si="1243"/>
        <v>477</v>
      </c>
      <c r="AB282" s="51"/>
      <c r="AC282" s="56" t="s">
        <v>133</v>
      </c>
      <c r="AD282" s="57">
        <f t="shared" si="1130"/>
        <v>112</v>
      </c>
      <c r="AE282" s="57">
        <f t="shared" si="1875"/>
        <v>3</v>
      </c>
      <c r="AF282" s="57">
        <f t="shared" si="1876"/>
        <v>0</v>
      </c>
      <c r="AG282" s="57">
        <f t="shared" si="1877"/>
        <v>0</v>
      </c>
      <c r="AH282" s="57">
        <f t="shared" si="1871"/>
        <v>14</v>
      </c>
      <c r="AI282" s="57">
        <f t="shared" si="1872"/>
        <v>1</v>
      </c>
      <c r="AJ282" s="57">
        <f t="shared" si="1873"/>
        <v>0</v>
      </c>
      <c r="AK282" s="57">
        <f t="shared" si="1874"/>
        <v>0</v>
      </c>
      <c r="AL282" s="57">
        <f t="shared" si="1131"/>
        <v>1</v>
      </c>
      <c r="AM282" s="57">
        <f t="shared" si="1132"/>
        <v>0</v>
      </c>
      <c r="AN282" s="58">
        <f t="shared" si="1133"/>
        <v>131</v>
      </c>
      <c r="AO282" s="236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  <c r="CE282" s="63"/>
      <c r="CF282" s="63"/>
      <c r="CG282" s="63"/>
      <c r="CH282" s="63"/>
      <c r="CI282" s="63"/>
      <c r="CJ282" s="63"/>
      <c r="CK282" s="63"/>
    </row>
    <row r="283" spans="2:89" ht="13.5" hidden="1" outlineLevel="1">
      <c r="B283" s="15" t="s">
        <v>134</v>
      </c>
      <c r="C283" s="240">
        <v>90</v>
      </c>
      <c r="D283" s="240">
        <v>8</v>
      </c>
      <c r="E283" s="240">
        <v>1</v>
      </c>
      <c r="F283" s="240">
        <v>16</v>
      </c>
      <c r="G283" s="241">
        <v>2</v>
      </c>
      <c r="H283" s="241"/>
      <c r="I283" s="241"/>
      <c r="J283" s="241">
        <v>13</v>
      </c>
      <c r="K283" s="241">
        <v>1</v>
      </c>
      <c r="L283" s="241"/>
      <c r="M283" s="241"/>
      <c r="N283" s="241"/>
      <c r="O283" s="241"/>
      <c r="P283" s="241"/>
      <c r="Q283" s="241"/>
      <c r="R283" s="241"/>
      <c r="S283" s="241"/>
      <c r="T283" s="241"/>
      <c r="U283" s="241"/>
      <c r="V283" s="241"/>
      <c r="W283" s="241"/>
      <c r="X283" s="241"/>
      <c r="Y283" s="241"/>
      <c r="Z283" s="242">
        <f t="shared" si="1129"/>
        <v>131</v>
      </c>
      <c r="AA283" s="243">
        <f t="shared" si="1243"/>
        <v>509</v>
      </c>
      <c r="AB283" s="51"/>
      <c r="AC283" s="56" t="s">
        <v>134</v>
      </c>
      <c r="AD283" s="57">
        <f t="shared" si="1130"/>
        <v>115</v>
      </c>
      <c r="AE283" s="57">
        <f t="shared" si="1875"/>
        <v>2</v>
      </c>
      <c r="AF283" s="57">
        <f t="shared" si="1876"/>
        <v>0</v>
      </c>
      <c r="AG283" s="57">
        <f t="shared" si="1877"/>
        <v>0</v>
      </c>
      <c r="AH283" s="57">
        <f t="shared" si="1871"/>
        <v>13</v>
      </c>
      <c r="AI283" s="57">
        <f t="shared" si="1872"/>
        <v>1</v>
      </c>
      <c r="AJ283" s="57">
        <f t="shared" si="1873"/>
        <v>0</v>
      </c>
      <c r="AK283" s="57">
        <f t="shared" si="1874"/>
        <v>0</v>
      </c>
      <c r="AL283" s="57">
        <f t="shared" si="1131"/>
        <v>0</v>
      </c>
      <c r="AM283" s="57">
        <f t="shared" si="1132"/>
        <v>0</v>
      </c>
      <c r="AN283" s="58">
        <f t="shared" si="1133"/>
        <v>131</v>
      </c>
      <c r="AO283" s="236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  <c r="CE283" s="63"/>
      <c r="CF283" s="63"/>
      <c r="CG283" s="63"/>
      <c r="CH283" s="63"/>
      <c r="CI283" s="63"/>
      <c r="CJ283" s="63"/>
      <c r="CK283" s="63"/>
    </row>
    <row r="284" spans="2:89" ht="13.5" hidden="1" outlineLevel="1">
      <c r="B284" s="15" t="s">
        <v>135</v>
      </c>
      <c r="C284" s="240">
        <v>93</v>
      </c>
      <c r="D284" s="240">
        <v>10</v>
      </c>
      <c r="E284" s="240"/>
      <c r="F284" s="240">
        <v>11</v>
      </c>
      <c r="G284" s="241">
        <v>1</v>
      </c>
      <c r="H284" s="241"/>
      <c r="I284" s="241"/>
      <c r="J284" s="241">
        <v>7</v>
      </c>
      <c r="K284" s="241">
        <v>2</v>
      </c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41"/>
      <c r="X284" s="241"/>
      <c r="Y284" s="241"/>
      <c r="Z284" s="242">
        <f t="shared" si="1129"/>
        <v>124</v>
      </c>
      <c r="AA284" s="243">
        <f t="shared" si="1243"/>
        <v>506</v>
      </c>
      <c r="AB284" s="51"/>
      <c r="AC284" s="56" t="s">
        <v>135</v>
      </c>
      <c r="AD284" s="57">
        <f t="shared" si="1130"/>
        <v>114</v>
      </c>
      <c r="AE284" s="57">
        <f t="shared" si="1875"/>
        <v>1</v>
      </c>
      <c r="AF284" s="57">
        <f t="shared" si="1876"/>
        <v>0</v>
      </c>
      <c r="AG284" s="57">
        <f t="shared" si="1877"/>
        <v>0</v>
      </c>
      <c r="AH284" s="57">
        <f t="shared" si="1871"/>
        <v>7</v>
      </c>
      <c r="AI284" s="57">
        <f t="shared" si="1872"/>
        <v>2</v>
      </c>
      <c r="AJ284" s="57">
        <f t="shared" si="1873"/>
        <v>0</v>
      </c>
      <c r="AK284" s="57">
        <f t="shared" si="1874"/>
        <v>0</v>
      </c>
      <c r="AL284" s="57">
        <f t="shared" si="1131"/>
        <v>0</v>
      </c>
      <c r="AM284" s="57">
        <f t="shared" si="1132"/>
        <v>0</v>
      </c>
      <c r="AN284" s="58">
        <f t="shared" si="1133"/>
        <v>124</v>
      </c>
      <c r="AO284" s="236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  <c r="CE284" s="63"/>
      <c r="CF284" s="63"/>
      <c r="CG284" s="63"/>
      <c r="CH284" s="63"/>
      <c r="CI284" s="63"/>
      <c r="CJ284" s="63"/>
      <c r="CK284" s="63"/>
    </row>
    <row r="285" spans="2:89" ht="13.5" hidden="1" outlineLevel="1">
      <c r="B285" s="15" t="s">
        <v>136</v>
      </c>
      <c r="C285" s="240">
        <v>74</v>
      </c>
      <c r="D285" s="240">
        <v>4</v>
      </c>
      <c r="E285" s="240"/>
      <c r="F285" s="240">
        <v>5</v>
      </c>
      <c r="G285" s="241">
        <v>1</v>
      </c>
      <c r="H285" s="241"/>
      <c r="I285" s="241"/>
      <c r="J285" s="241">
        <v>13</v>
      </c>
      <c r="K285" s="241">
        <v>1</v>
      </c>
      <c r="L285" s="241"/>
      <c r="M285" s="241"/>
      <c r="N285" s="241"/>
      <c r="O285" s="241"/>
      <c r="P285" s="241"/>
      <c r="Q285" s="241"/>
      <c r="R285" s="241"/>
      <c r="S285" s="241"/>
      <c r="T285" s="241"/>
      <c r="U285" s="241"/>
      <c r="V285" s="241"/>
      <c r="W285" s="241"/>
      <c r="X285" s="241"/>
      <c r="Y285" s="241"/>
      <c r="Z285" s="242">
        <f t="shared" si="1129"/>
        <v>98</v>
      </c>
      <c r="AA285" s="243">
        <f t="shared" si="1243"/>
        <v>484</v>
      </c>
      <c r="AB285" s="51"/>
      <c r="AC285" s="59" t="s">
        <v>136</v>
      </c>
      <c r="AD285" s="60">
        <f t="shared" si="1130"/>
        <v>83</v>
      </c>
      <c r="AE285" s="60">
        <f t="shared" si="1875"/>
        <v>1</v>
      </c>
      <c r="AF285" s="60">
        <f t="shared" si="1876"/>
        <v>0</v>
      </c>
      <c r="AG285" s="60">
        <f t="shared" si="1877"/>
        <v>0</v>
      </c>
      <c r="AH285" s="60">
        <f t="shared" si="1871"/>
        <v>13</v>
      </c>
      <c r="AI285" s="60">
        <f t="shared" si="1872"/>
        <v>1</v>
      </c>
      <c r="AJ285" s="60">
        <f t="shared" si="1873"/>
        <v>0</v>
      </c>
      <c r="AK285" s="60">
        <f t="shared" si="1874"/>
        <v>0</v>
      </c>
      <c r="AL285" s="60">
        <f t="shared" si="1131"/>
        <v>0</v>
      </c>
      <c r="AM285" s="60">
        <f t="shared" si="1132"/>
        <v>0</v>
      </c>
      <c r="AN285" s="61">
        <f t="shared" si="1133"/>
        <v>98</v>
      </c>
      <c r="AO285" s="236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  <c r="CE285" s="63"/>
      <c r="CF285" s="63"/>
      <c r="CG285" s="63"/>
      <c r="CH285" s="63"/>
      <c r="CI285" s="63"/>
      <c r="CJ285" s="63"/>
      <c r="CK285" s="63"/>
    </row>
    <row r="286" spans="2:89" ht="13.5" hidden="1" outlineLevel="1">
      <c r="B286" s="15" t="s">
        <v>137</v>
      </c>
      <c r="C286" s="240">
        <v>100</v>
      </c>
      <c r="D286" s="240">
        <v>10</v>
      </c>
      <c r="E286" s="240">
        <v>2</v>
      </c>
      <c r="F286" s="240">
        <v>6</v>
      </c>
      <c r="G286" s="241">
        <v>2</v>
      </c>
      <c r="H286" s="241"/>
      <c r="I286" s="241"/>
      <c r="J286" s="241">
        <v>11</v>
      </c>
      <c r="K286" s="241"/>
      <c r="L286" s="241"/>
      <c r="M286" s="241"/>
      <c r="N286" s="241"/>
      <c r="O286" s="241"/>
      <c r="P286" s="241"/>
      <c r="Q286" s="241"/>
      <c r="R286" s="241"/>
      <c r="S286" s="241">
        <v>2</v>
      </c>
      <c r="T286" s="241"/>
      <c r="U286" s="241"/>
      <c r="V286" s="241"/>
      <c r="W286" s="241"/>
      <c r="X286" s="241"/>
      <c r="Y286" s="241"/>
      <c r="Z286" s="242">
        <f t="shared" si="1129"/>
        <v>133</v>
      </c>
      <c r="AA286" s="243">
        <f t="shared" si="1243"/>
        <v>486</v>
      </c>
      <c r="AB286" s="51"/>
      <c r="AC286" s="59" t="s">
        <v>137</v>
      </c>
      <c r="AD286" s="60">
        <f t="shared" si="1130"/>
        <v>118</v>
      </c>
      <c r="AE286" s="60">
        <f t="shared" si="1875"/>
        <v>2</v>
      </c>
      <c r="AF286" s="60">
        <f t="shared" si="1876"/>
        <v>0</v>
      </c>
      <c r="AG286" s="60">
        <f t="shared" si="1877"/>
        <v>0</v>
      </c>
      <c r="AH286" s="60">
        <f t="shared" si="1871"/>
        <v>11</v>
      </c>
      <c r="AI286" s="60">
        <f t="shared" si="1872"/>
        <v>0</v>
      </c>
      <c r="AJ286" s="60">
        <f t="shared" si="1873"/>
        <v>0</v>
      </c>
      <c r="AK286" s="60">
        <f t="shared" si="1874"/>
        <v>0</v>
      </c>
      <c r="AL286" s="60">
        <f t="shared" si="1131"/>
        <v>2</v>
      </c>
      <c r="AM286" s="60">
        <f t="shared" si="1132"/>
        <v>0</v>
      </c>
      <c r="AN286" s="61">
        <f t="shared" si="1133"/>
        <v>133</v>
      </c>
      <c r="AO286" s="236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  <c r="CE286" s="63"/>
      <c r="CF286" s="63"/>
      <c r="CG286" s="63"/>
      <c r="CH286" s="63"/>
      <c r="CI286" s="63"/>
      <c r="CJ286" s="63"/>
      <c r="CK286" s="63"/>
    </row>
    <row r="287" spans="2:89" ht="13.5" hidden="1" outlineLevel="1">
      <c r="B287" s="15" t="s">
        <v>138</v>
      </c>
      <c r="C287" s="240">
        <v>91</v>
      </c>
      <c r="D287" s="240">
        <v>9</v>
      </c>
      <c r="E287" s="240">
        <v>1</v>
      </c>
      <c r="F287" s="240">
        <v>8</v>
      </c>
      <c r="G287" s="241">
        <v>2</v>
      </c>
      <c r="H287" s="241"/>
      <c r="I287" s="241"/>
      <c r="J287" s="241">
        <v>3</v>
      </c>
      <c r="K287" s="241">
        <v>1</v>
      </c>
      <c r="L287" s="241"/>
      <c r="M287" s="241"/>
      <c r="N287" s="241"/>
      <c r="O287" s="241"/>
      <c r="P287" s="241"/>
      <c r="Q287" s="241"/>
      <c r="R287" s="241"/>
      <c r="S287" s="241"/>
      <c r="T287" s="241"/>
      <c r="U287" s="241"/>
      <c r="V287" s="241"/>
      <c r="W287" s="241"/>
      <c r="X287" s="241"/>
      <c r="Y287" s="241"/>
      <c r="Z287" s="242">
        <f t="shared" si="1129"/>
        <v>115</v>
      </c>
      <c r="AA287" s="243">
        <f t="shared" si="1243"/>
        <v>470</v>
      </c>
      <c r="AB287" s="51"/>
      <c r="AC287" s="59" t="s">
        <v>138</v>
      </c>
      <c r="AD287" s="60">
        <f t="shared" si="1130"/>
        <v>109</v>
      </c>
      <c r="AE287" s="60">
        <f t="shared" si="1875"/>
        <v>2</v>
      </c>
      <c r="AF287" s="60">
        <f t="shared" si="1876"/>
        <v>0</v>
      </c>
      <c r="AG287" s="60">
        <f t="shared" si="1877"/>
        <v>0</v>
      </c>
      <c r="AH287" s="60">
        <f t="shared" si="1871"/>
        <v>3</v>
      </c>
      <c r="AI287" s="60">
        <f t="shared" si="1872"/>
        <v>1</v>
      </c>
      <c r="AJ287" s="60">
        <f t="shared" si="1873"/>
        <v>0</v>
      </c>
      <c r="AK287" s="60">
        <f t="shared" si="1874"/>
        <v>0</v>
      </c>
      <c r="AL287" s="60">
        <f t="shared" si="1131"/>
        <v>0</v>
      </c>
      <c r="AM287" s="60">
        <f t="shared" si="1132"/>
        <v>0</v>
      </c>
      <c r="AN287" s="61">
        <f t="shared" si="1133"/>
        <v>115</v>
      </c>
      <c r="AO287" s="236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  <c r="CE287" s="63"/>
      <c r="CF287" s="63"/>
      <c r="CG287" s="63"/>
      <c r="CH287" s="63"/>
      <c r="CI287" s="63"/>
      <c r="CJ287" s="63"/>
      <c r="CK287" s="63"/>
    </row>
    <row r="288" spans="2:89" ht="13.5" hidden="1" outlineLevel="1">
      <c r="B288" s="15" t="s">
        <v>139</v>
      </c>
      <c r="C288" s="240">
        <v>92</v>
      </c>
      <c r="D288" s="240">
        <v>6</v>
      </c>
      <c r="E288" s="240"/>
      <c r="F288" s="240">
        <v>15</v>
      </c>
      <c r="G288" s="241">
        <v>2</v>
      </c>
      <c r="H288" s="241"/>
      <c r="I288" s="241"/>
      <c r="J288" s="241">
        <v>5</v>
      </c>
      <c r="K288" s="241">
        <v>1</v>
      </c>
      <c r="L288" s="241"/>
      <c r="M288" s="241"/>
      <c r="N288" s="241"/>
      <c r="O288" s="241"/>
      <c r="P288" s="241"/>
      <c r="Q288" s="241"/>
      <c r="R288" s="241"/>
      <c r="S288" s="241"/>
      <c r="T288" s="241"/>
      <c r="U288" s="241"/>
      <c r="V288" s="241"/>
      <c r="W288" s="241"/>
      <c r="X288" s="241"/>
      <c r="Y288" s="241"/>
      <c r="Z288" s="242">
        <f t="shared" si="1129"/>
        <v>121</v>
      </c>
      <c r="AA288" s="243">
        <f t="shared" si="1243"/>
        <v>467</v>
      </c>
      <c r="AB288" s="51"/>
      <c r="AC288" s="59" t="s">
        <v>139</v>
      </c>
      <c r="AD288" s="60">
        <f t="shared" si="1130"/>
        <v>113</v>
      </c>
      <c r="AE288" s="60">
        <f t="shared" si="1875"/>
        <v>2</v>
      </c>
      <c r="AF288" s="60">
        <f t="shared" si="1876"/>
        <v>0</v>
      </c>
      <c r="AG288" s="60">
        <f t="shared" si="1877"/>
        <v>0</v>
      </c>
      <c r="AH288" s="60">
        <f t="shared" si="1871"/>
        <v>5</v>
      </c>
      <c r="AI288" s="60">
        <f t="shared" si="1872"/>
        <v>1</v>
      </c>
      <c r="AJ288" s="60">
        <f t="shared" si="1873"/>
        <v>0</v>
      </c>
      <c r="AK288" s="60">
        <f t="shared" si="1874"/>
        <v>0</v>
      </c>
      <c r="AL288" s="60">
        <f t="shared" si="1131"/>
        <v>0</v>
      </c>
      <c r="AM288" s="60">
        <f t="shared" si="1132"/>
        <v>0</v>
      </c>
      <c r="AN288" s="61">
        <f t="shared" si="1133"/>
        <v>121</v>
      </c>
      <c r="AO288" s="236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  <c r="CE288" s="63"/>
      <c r="CF288" s="63"/>
      <c r="CG288" s="63"/>
      <c r="CH288" s="63"/>
      <c r="CI288" s="63"/>
      <c r="CJ288" s="63"/>
      <c r="CK288" s="63"/>
    </row>
    <row r="289" spans="2:89" ht="13.5" hidden="1" outlineLevel="1">
      <c r="B289" s="15" t="s">
        <v>140</v>
      </c>
      <c r="C289" s="240">
        <v>69</v>
      </c>
      <c r="D289" s="240">
        <v>8</v>
      </c>
      <c r="E289" s="240">
        <v>1</v>
      </c>
      <c r="F289" s="240">
        <v>7</v>
      </c>
      <c r="G289" s="241">
        <v>2</v>
      </c>
      <c r="H289" s="241"/>
      <c r="I289" s="241"/>
      <c r="J289" s="241">
        <v>10</v>
      </c>
      <c r="K289" s="241">
        <v>1</v>
      </c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41"/>
      <c r="X289" s="241"/>
      <c r="Y289" s="241"/>
      <c r="Z289" s="242">
        <f t="shared" si="1129"/>
        <v>98</v>
      </c>
      <c r="AA289" s="243">
        <f t="shared" si="1243"/>
        <v>467</v>
      </c>
      <c r="AB289" s="51"/>
      <c r="AC289" s="56" t="s">
        <v>140</v>
      </c>
      <c r="AD289" s="57">
        <f t="shared" si="1130"/>
        <v>85</v>
      </c>
      <c r="AE289" s="57">
        <f t="shared" si="1875"/>
        <v>2</v>
      </c>
      <c r="AF289" s="57">
        <f t="shared" si="1876"/>
        <v>0</v>
      </c>
      <c r="AG289" s="57">
        <f t="shared" si="1877"/>
        <v>0</v>
      </c>
      <c r="AH289" s="57">
        <f t="shared" si="1871"/>
        <v>10</v>
      </c>
      <c r="AI289" s="57">
        <f t="shared" si="1872"/>
        <v>1</v>
      </c>
      <c r="AJ289" s="57">
        <f t="shared" si="1873"/>
        <v>0</v>
      </c>
      <c r="AK289" s="57">
        <f t="shared" si="1874"/>
        <v>0</v>
      </c>
      <c r="AL289" s="57">
        <f t="shared" si="1131"/>
        <v>0</v>
      </c>
      <c r="AM289" s="57">
        <f t="shared" si="1132"/>
        <v>0</v>
      </c>
      <c r="AN289" s="58">
        <f t="shared" si="1133"/>
        <v>98</v>
      </c>
      <c r="AO289" s="236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  <c r="CE289" s="63"/>
      <c r="CF289" s="63"/>
      <c r="CG289" s="63"/>
      <c r="CH289" s="63"/>
      <c r="CI289" s="63"/>
      <c r="CJ289" s="63"/>
      <c r="CK289" s="63"/>
    </row>
    <row r="290" spans="2:89" ht="13.5" hidden="1" outlineLevel="1">
      <c r="B290" s="15" t="s">
        <v>141</v>
      </c>
      <c r="C290" s="240">
        <v>100</v>
      </c>
      <c r="D290" s="240">
        <v>10</v>
      </c>
      <c r="E290" s="240"/>
      <c r="F290" s="240">
        <v>8</v>
      </c>
      <c r="G290" s="241">
        <v>3</v>
      </c>
      <c r="H290" s="241"/>
      <c r="I290" s="241"/>
      <c r="J290" s="241">
        <v>11</v>
      </c>
      <c r="K290" s="241">
        <v>4</v>
      </c>
      <c r="L290" s="241"/>
      <c r="M290" s="241"/>
      <c r="N290" s="241">
        <v>1</v>
      </c>
      <c r="O290" s="241"/>
      <c r="P290" s="241"/>
      <c r="Q290" s="241"/>
      <c r="R290" s="241"/>
      <c r="S290" s="241"/>
      <c r="T290" s="241"/>
      <c r="U290" s="241"/>
      <c r="V290" s="241"/>
      <c r="W290" s="241"/>
      <c r="X290" s="241"/>
      <c r="Y290" s="241"/>
      <c r="Z290" s="242">
        <f t="shared" ref="Z290:Z320" si="1878">SUM(C290:Y290)</f>
        <v>137</v>
      </c>
      <c r="AA290" s="243">
        <f t="shared" si="1243"/>
        <v>471</v>
      </c>
      <c r="AB290" s="51"/>
      <c r="AC290" s="56" t="s">
        <v>141</v>
      </c>
      <c r="AD290" s="57">
        <f t="shared" ref="AD290:AD320" si="1879">SUM(C290:F290)</f>
        <v>118</v>
      </c>
      <c r="AE290" s="57">
        <f t="shared" si="1875"/>
        <v>3</v>
      </c>
      <c r="AF290" s="57">
        <f t="shared" si="1876"/>
        <v>0</v>
      </c>
      <c r="AG290" s="57">
        <f t="shared" si="1877"/>
        <v>0</v>
      </c>
      <c r="AH290" s="57">
        <f t="shared" si="1871"/>
        <v>11</v>
      </c>
      <c r="AI290" s="57">
        <f t="shared" si="1872"/>
        <v>4</v>
      </c>
      <c r="AJ290" s="57">
        <f t="shared" si="1873"/>
        <v>0</v>
      </c>
      <c r="AK290" s="57">
        <f t="shared" si="1874"/>
        <v>0</v>
      </c>
      <c r="AL290" s="57">
        <f t="shared" ref="AL290:AL320" si="1880">SUM(N290:T290)</f>
        <v>1</v>
      </c>
      <c r="AM290" s="57">
        <f t="shared" ref="AM290:AM320" si="1881">SUM(U290:Y290)</f>
        <v>0</v>
      </c>
      <c r="AN290" s="58">
        <f t="shared" ref="AN290:AN320" si="1882">SUM(AD290:AM290)</f>
        <v>137</v>
      </c>
      <c r="AO290" s="236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  <c r="CE290" s="63"/>
      <c r="CF290" s="63"/>
      <c r="CG290" s="63"/>
      <c r="CH290" s="63"/>
      <c r="CI290" s="63"/>
      <c r="CJ290" s="63"/>
      <c r="CK290" s="63"/>
    </row>
    <row r="291" spans="2:89" ht="13.5" hidden="1" outlineLevel="1">
      <c r="B291" s="15" t="s">
        <v>142</v>
      </c>
      <c r="C291" s="240">
        <v>111</v>
      </c>
      <c r="D291" s="240">
        <v>10</v>
      </c>
      <c r="E291" s="240">
        <v>1</v>
      </c>
      <c r="F291" s="240">
        <v>7</v>
      </c>
      <c r="G291" s="241">
        <v>1</v>
      </c>
      <c r="H291" s="241"/>
      <c r="I291" s="241"/>
      <c r="J291" s="241">
        <v>11</v>
      </c>
      <c r="K291" s="241"/>
      <c r="L291" s="241"/>
      <c r="M291" s="241"/>
      <c r="N291" s="241"/>
      <c r="O291" s="241"/>
      <c r="P291" s="241"/>
      <c r="Q291" s="241"/>
      <c r="R291" s="241"/>
      <c r="S291" s="241"/>
      <c r="T291" s="241"/>
      <c r="U291" s="241"/>
      <c r="V291" s="241"/>
      <c r="W291" s="241"/>
      <c r="X291" s="241"/>
      <c r="Y291" s="241"/>
      <c r="Z291" s="242">
        <f t="shared" si="1878"/>
        <v>141</v>
      </c>
      <c r="AA291" s="243">
        <f t="shared" si="1243"/>
        <v>497</v>
      </c>
      <c r="AB291" s="51"/>
      <c r="AC291" s="56" t="s">
        <v>142</v>
      </c>
      <c r="AD291" s="57">
        <f t="shared" si="1879"/>
        <v>129</v>
      </c>
      <c r="AE291" s="57">
        <f t="shared" si="1875"/>
        <v>1</v>
      </c>
      <c r="AF291" s="57">
        <f t="shared" si="1876"/>
        <v>0</v>
      </c>
      <c r="AG291" s="57">
        <f t="shared" si="1877"/>
        <v>0</v>
      </c>
      <c r="AH291" s="57">
        <f t="shared" si="1871"/>
        <v>11</v>
      </c>
      <c r="AI291" s="57">
        <f t="shared" si="1872"/>
        <v>0</v>
      </c>
      <c r="AJ291" s="57">
        <f t="shared" si="1873"/>
        <v>0</v>
      </c>
      <c r="AK291" s="57">
        <f t="shared" si="1874"/>
        <v>0</v>
      </c>
      <c r="AL291" s="57">
        <f t="shared" si="1880"/>
        <v>0</v>
      </c>
      <c r="AM291" s="57">
        <f t="shared" si="1881"/>
        <v>0</v>
      </c>
      <c r="AN291" s="58">
        <f t="shared" si="1882"/>
        <v>141</v>
      </c>
      <c r="AO291" s="236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  <c r="CE291" s="63"/>
      <c r="CF291" s="63"/>
      <c r="CG291" s="63"/>
      <c r="CH291" s="63"/>
      <c r="CI291" s="63"/>
      <c r="CJ291" s="63"/>
      <c r="CK291" s="63"/>
    </row>
    <row r="292" spans="2:89" ht="13.5" hidden="1" outlineLevel="1">
      <c r="B292" s="15" t="s">
        <v>143</v>
      </c>
      <c r="C292" s="240">
        <v>103</v>
      </c>
      <c r="D292" s="240">
        <v>15</v>
      </c>
      <c r="E292" s="240">
        <v>2</v>
      </c>
      <c r="F292" s="240">
        <v>6</v>
      </c>
      <c r="G292" s="241">
        <v>2</v>
      </c>
      <c r="H292" s="241"/>
      <c r="I292" s="241"/>
      <c r="J292" s="241">
        <v>5</v>
      </c>
      <c r="K292" s="241"/>
      <c r="L292" s="241"/>
      <c r="M292" s="241"/>
      <c r="N292" s="241"/>
      <c r="O292" s="241"/>
      <c r="P292" s="241"/>
      <c r="Q292" s="241"/>
      <c r="R292" s="241"/>
      <c r="S292" s="241"/>
      <c r="T292" s="241"/>
      <c r="U292" s="241"/>
      <c r="V292" s="241"/>
      <c r="W292" s="241"/>
      <c r="X292" s="241"/>
      <c r="Y292" s="241"/>
      <c r="Z292" s="242">
        <f t="shared" si="1878"/>
        <v>133</v>
      </c>
      <c r="AA292" s="243">
        <f t="shared" si="1243"/>
        <v>509</v>
      </c>
      <c r="AB292" s="51"/>
      <c r="AC292" s="56" t="s">
        <v>143</v>
      </c>
      <c r="AD292" s="57">
        <f t="shared" si="1879"/>
        <v>126</v>
      </c>
      <c r="AE292" s="57">
        <f t="shared" si="1875"/>
        <v>2</v>
      </c>
      <c r="AF292" s="57">
        <f t="shared" si="1876"/>
        <v>0</v>
      </c>
      <c r="AG292" s="57">
        <f t="shared" si="1877"/>
        <v>0</v>
      </c>
      <c r="AH292" s="57">
        <f t="shared" si="1871"/>
        <v>5</v>
      </c>
      <c r="AI292" s="57">
        <f t="shared" si="1872"/>
        <v>0</v>
      </c>
      <c r="AJ292" s="57">
        <f t="shared" si="1873"/>
        <v>0</v>
      </c>
      <c r="AK292" s="57">
        <f t="shared" si="1874"/>
        <v>0</v>
      </c>
      <c r="AL292" s="57">
        <f t="shared" si="1880"/>
        <v>0</v>
      </c>
      <c r="AM292" s="57">
        <f t="shared" si="1881"/>
        <v>0</v>
      </c>
      <c r="AN292" s="58">
        <f t="shared" si="1882"/>
        <v>133</v>
      </c>
      <c r="AO292" s="236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  <c r="CE292" s="63"/>
      <c r="CF292" s="63"/>
      <c r="CG292" s="63"/>
      <c r="CH292" s="63"/>
      <c r="CI292" s="63"/>
      <c r="CJ292" s="63"/>
      <c r="CK292" s="63"/>
    </row>
    <row r="293" spans="2:89" ht="13.5" hidden="1" outlineLevel="1">
      <c r="B293" s="15" t="s">
        <v>144</v>
      </c>
      <c r="C293" s="240">
        <v>119</v>
      </c>
      <c r="D293" s="240">
        <v>8</v>
      </c>
      <c r="E293" s="240"/>
      <c r="F293" s="240">
        <v>8</v>
      </c>
      <c r="G293" s="241">
        <v>3</v>
      </c>
      <c r="H293" s="241"/>
      <c r="I293" s="241"/>
      <c r="J293" s="241">
        <v>7</v>
      </c>
      <c r="K293" s="241"/>
      <c r="L293" s="241"/>
      <c r="M293" s="241">
        <v>2</v>
      </c>
      <c r="N293" s="241"/>
      <c r="O293" s="241"/>
      <c r="P293" s="241"/>
      <c r="Q293" s="241"/>
      <c r="R293" s="241"/>
      <c r="S293" s="241">
        <v>1</v>
      </c>
      <c r="T293" s="241"/>
      <c r="U293" s="241"/>
      <c r="V293" s="241"/>
      <c r="W293" s="241"/>
      <c r="X293" s="241"/>
      <c r="Y293" s="241"/>
      <c r="Z293" s="242">
        <f t="shared" si="1878"/>
        <v>148</v>
      </c>
      <c r="AA293" s="243">
        <f t="shared" ref="AA293:AA320" si="1883">SUM(Z290:Z293)</f>
        <v>559</v>
      </c>
      <c r="AB293" s="51"/>
      <c r="AC293" s="59" t="s">
        <v>144</v>
      </c>
      <c r="AD293" s="60">
        <f t="shared" si="1879"/>
        <v>135</v>
      </c>
      <c r="AE293" s="60">
        <f t="shared" si="1875"/>
        <v>3</v>
      </c>
      <c r="AF293" s="60">
        <f t="shared" si="1876"/>
        <v>0</v>
      </c>
      <c r="AG293" s="60">
        <f t="shared" si="1877"/>
        <v>0</v>
      </c>
      <c r="AH293" s="60">
        <f t="shared" si="1871"/>
        <v>7</v>
      </c>
      <c r="AI293" s="60">
        <f t="shared" si="1872"/>
        <v>0</v>
      </c>
      <c r="AJ293" s="60">
        <f t="shared" si="1873"/>
        <v>0</v>
      </c>
      <c r="AK293" s="60">
        <f t="shared" si="1874"/>
        <v>2</v>
      </c>
      <c r="AL293" s="60">
        <f t="shared" si="1880"/>
        <v>1</v>
      </c>
      <c r="AM293" s="60">
        <f t="shared" si="1881"/>
        <v>0</v>
      </c>
      <c r="AN293" s="61">
        <f t="shared" si="1882"/>
        <v>148</v>
      </c>
      <c r="AO293" s="236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  <c r="CE293" s="63"/>
      <c r="CF293" s="63"/>
      <c r="CG293" s="63"/>
      <c r="CH293" s="63"/>
      <c r="CI293" s="63"/>
      <c r="CJ293" s="63"/>
      <c r="CK293" s="63"/>
    </row>
    <row r="294" spans="2:89" ht="13.5" hidden="1" outlineLevel="1">
      <c r="B294" s="15" t="s">
        <v>145</v>
      </c>
      <c r="C294" s="240">
        <v>156</v>
      </c>
      <c r="D294" s="240">
        <v>6</v>
      </c>
      <c r="E294" s="240">
        <v>2</v>
      </c>
      <c r="F294" s="240">
        <v>9</v>
      </c>
      <c r="G294" s="241">
        <v>6</v>
      </c>
      <c r="H294" s="241"/>
      <c r="I294" s="241"/>
      <c r="J294" s="241">
        <v>7</v>
      </c>
      <c r="K294" s="241"/>
      <c r="L294" s="241"/>
      <c r="M294" s="241"/>
      <c r="N294" s="241"/>
      <c r="O294" s="241"/>
      <c r="P294" s="241">
        <v>1</v>
      </c>
      <c r="Q294" s="241"/>
      <c r="R294" s="241"/>
      <c r="S294" s="241"/>
      <c r="T294" s="241"/>
      <c r="U294" s="241"/>
      <c r="V294" s="241"/>
      <c r="W294" s="241"/>
      <c r="X294" s="241"/>
      <c r="Y294" s="241"/>
      <c r="Z294" s="242">
        <f t="shared" si="1878"/>
        <v>187</v>
      </c>
      <c r="AA294" s="243">
        <f t="shared" si="1883"/>
        <v>609</v>
      </c>
      <c r="AB294" s="51"/>
      <c r="AC294" s="59" t="s">
        <v>145</v>
      </c>
      <c r="AD294" s="60">
        <f t="shared" si="1879"/>
        <v>173</v>
      </c>
      <c r="AE294" s="60">
        <f t="shared" si="1875"/>
        <v>6</v>
      </c>
      <c r="AF294" s="60">
        <f t="shared" si="1876"/>
        <v>0</v>
      </c>
      <c r="AG294" s="60">
        <f t="shared" si="1877"/>
        <v>0</v>
      </c>
      <c r="AH294" s="60">
        <f t="shared" si="1871"/>
        <v>7</v>
      </c>
      <c r="AI294" s="60">
        <f t="shared" si="1872"/>
        <v>0</v>
      </c>
      <c r="AJ294" s="60">
        <f t="shared" si="1873"/>
        <v>0</v>
      </c>
      <c r="AK294" s="60">
        <f t="shared" si="1874"/>
        <v>0</v>
      </c>
      <c r="AL294" s="60">
        <f t="shared" si="1880"/>
        <v>1</v>
      </c>
      <c r="AM294" s="60">
        <f t="shared" si="1881"/>
        <v>0</v>
      </c>
      <c r="AN294" s="61">
        <f t="shared" si="1882"/>
        <v>187</v>
      </c>
      <c r="AO294" s="236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  <c r="CE294" s="63"/>
      <c r="CF294" s="63"/>
      <c r="CG294" s="63"/>
      <c r="CH294" s="63"/>
      <c r="CI294" s="63"/>
      <c r="CJ294" s="63"/>
      <c r="CK294" s="63"/>
    </row>
    <row r="295" spans="2:89" ht="13.5" hidden="1" outlineLevel="1">
      <c r="B295" s="15" t="s">
        <v>146</v>
      </c>
      <c r="C295" s="240">
        <v>146</v>
      </c>
      <c r="D295" s="240">
        <v>8</v>
      </c>
      <c r="E295" s="240">
        <v>1</v>
      </c>
      <c r="F295" s="240">
        <v>17</v>
      </c>
      <c r="G295" s="241">
        <v>1</v>
      </c>
      <c r="H295" s="241"/>
      <c r="I295" s="241"/>
      <c r="J295" s="241">
        <v>5</v>
      </c>
      <c r="K295" s="241"/>
      <c r="L295" s="241"/>
      <c r="M295" s="241"/>
      <c r="N295" s="241"/>
      <c r="O295" s="241"/>
      <c r="P295" s="241">
        <v>1</v>
      </c>
      <c r="Q295" s="241"/>
      <c r="R295" s="241"/>
      <c r="S295" s="241"/>
      <c r="T295" s="241"/>
      <c r="U295" s="241"/>
      <c r="V295" s="241"/>
      <c r="W295" s="241"/>
      <c r="X295" s="241"/>
      <c r="Y295" s="241"/>
      <c r="Z295" s="242">
        <f t="shared" si="1878"/>
        <v>179</v>
      </c>
      <c r="AA295" s="243">
        <f t="shared" si="1883"/>
        <v>647</v>
      </c>
      <c r="AB295" s="51"/>
      <c r="AC295" s="59" t="s">
        <v>146</v>
      </c>
      <c r="AD295" s="60">
        <f t="shared" si="1879"/>
        <v>172</v>
      </c>
      <c r="AE295" s="60">
        <f t="shared" si="1875"/>
        <v>1</v>
      </c>
      <c r="AF295" s="60">
        <f t="shared" si="1876"/>
        <v>0</v>
      </c>
      <c r="AG295" s="60">
        <f t="shared" si="1877"/>
        <v>0</v>
      </c>
      <c r="AH295" s="60">
        <f t="shared" si="1871"/>
        <v>5</v>
      </c>
      <c r="AI295" s="60">
        <f t="shared" si="1872"/>
        <v>0</v>
      </c>
      <c r="AJ295" s="60">
        <f t="shared" si="1873"/>
        <v>0</v>
      </c>
      <c r="AK295" s="60">
        <f t="shared" si="1874"/>
        <v>0</v>
      </c>
      <c r="AL295" s="60">
        <f t="shared" si="1880"/>
        <v>1</v>
      </c>
      <c r="AM295" s="60">
        <f t="shared" si="1881"/>
        <v>0</v>
      </c>
      <c r="AN295" s="61">
        <f t="shared" si="1882"/>
        <v>179</v>
      </c>
      <c r="AO295" s="236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  <c r="CE295" s="63"/>
      <c r="CF295" s="63"/>
      <c r="CG295" s="63"/>
      <c r="CH295" s="63"/>
      <c r="CI295" s="63"/>
      <c r="CJ295" s="63"/>
      <c r="CK295" s="63"/>
    </row>
    <row r="296" spans="2:89" ht="13.5" hidden="1" outlineLevel="1">
      <c r="B296" s="15" t="s">
        <v>147</v>
      </c>
      <c r="C296" s="240">
        <v>104</v>
      </c>
      <c r="D296" s="240">
        <v>7</v>
      </c>
      <c r="E296" s="240">
        <v>1</v>
      </c>
      <c r="F296" s="240">
        <v>8</v>
      </c>
      <c r="G296" s="241">
        <v>1</v>
      </c>
      <c r="H296" s="241"/>
      <c r="I296" s="241"/>
      <c r="J296" s="241">
        <v>6</v>
      </c>
      <c r="K296" s="241">
        <v>1</v>
      </c>
      <c r="L296" s="241"/>
      <c r="M296" s="241"/>
      <c r="N296" s="241"/>
      <c r="O296" s="241"/>
      <c r="P296" s="241"/>
      <c r="Q296" s="241"/>
      <c r="R296" s="241"/>
      <c r="S296" s="241"/>
      <c r="T296" s="241"/>
      <c r="U296" s="241"/>
      <c r="V296" s="241"/>
      <c r="W296" s="241"/>
      <c r="X296" s="241"/>
      <c r="Y296" s="241"/>
      <c r="Z296" s="242">
        <f t="shared" si="1878"/>
        <v>128</v>
      </c>
      <c r="AA296" s="243">
        <f t="shared" si="1883"/>
        <v>642</v>
      </c>
      <c r="AB296" s="51"/>
      <c r="AC296" s="59" t="s">
        <v>147</v>
      </c>
      <c r="AD296" s="60">
        <f t="shared" si="1879"/>
        <v>120</v>
      </c>
      <c r="AE296" s="60">
        <f t="shared" si="1875"/>
        <v>1</v>
      </c>
      <c r="AF296" s="60">
        <f t="shared" si="1876"/>
        <v>0</v>
      </c>
      <c r="AG296" s="60">
        <f t="shared" si="1877"/>
        <v>0</v>
      </c>
      <c r="AH296" s="60">
        <f t="shared" si="1871"/>
        <v>6</v>
      </c>
      <c r="AI296" s="60">
        <f t="shared" si="1872"/>
        <v>1</v>
      </c>
      <c r="AJ296" s="60">
        <f t="shared" si="1873"/>
        <v>0</v>
      </c>
      <c r="AK296" s="60">
        <f t="shared" si="1874"/>
        <v>0</v>
      </c>
      <c r="AL296" s="60">
        <f t="shared" si="1880"/>
        <v>0</v>
      </c>
      <c r="AM296" s="60">
        <f t="shared" si="1881"/>
        <v>0</v>
      </c>
      <c r="AN296" s="61">
        <f t="shared" si="1882"/>
        <v>128</v>
      </c>
      <c r="AO296" s="236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  <c r="CE296" s="63"/>
      <c r="CF296" s="63"/>
      <c r="CG296" s="63"/>
      <c r="CH296" s="63"/>
      <c r="CI296" s="63"/>
      <c r="CJ296" s="63"/>
      <c r="CK296" s="63"/>
    </row>
    <row r="297" spans="2:89" ht="13.5" hidden="1" outlineLevel="1">
      <c r="B297" s="15" t="s">
        <v>148</v>
      </c>
      <c r="C297" s="240">
        <v>139</v>
      </c>
      <c r="D297" s="240">
        <v>12</v>
      </c>
      <c r="E297" s="240">
        <v>2</v>
      </c>
      <c r="F297" s="240">
        <v>9</v>
      </c>
      <c r="G297" s="241">
        <v>1</v>
      </c>
      <c r="H297" s="241">
        <v>1</v>
      </c>
      <c r="I297" s="241"/>
      <c r="J297" s="241">
        <v>6</v>
      </c>
      <c r="K297" s="241">
        <v>2</v>
      </c>
      <c r="L297" s="241"/>
      <c r="M297" s="241"/>
      <c r="N297" s="241"/>
      <c r="O297" s="241"/>
      <c r="P297" s="241"/>
      <c r="Q297" s="241"/>
      <c r="R297" s="241"/>
      <c r="S297" s="241"/>
      <c r="T297" s="241"/>
      <c r="U297" s="241"/>
      <c r="V297" s="241"/>
      <c r="W297" s="241"/>
      <c r="X297" s="241"/>
      <c r="Y297" s="241"/>
      <c r="Z297" s="242">
        <f t="shared" si="1878"/>
        <v>172</v>
      </c>
      <c r="AA297" s="243">
        <f t="shared" si="1883"/>
        <v>666</v>
      </c>
      <c r="AB297" s="51"/>
      <c r="AC297" s="56" t="s">
        <v>148</v>
      </c>
      <c r="AD297" s="57">
        <f t="shared" si="1879"/>
        <v>162</v>
      </c>
      <c r="AE297" s="57">
        <f t="shared" si="1875"/>
        <v>1</v>
      </c>
      <c r="AF297" s="57">
        <f t="shared" si="1876"/>
        <v>1</v>
      </c>
      <c r="AG297" s="57">
        <f t="shared" si="1877"/>
        <v>0</v>
      </c>
      <c r="AH297" s="57">
        <f t="shared" si="1871"/>
        <v>6</v>
      </c>
      <c r="AI297" s="57">
        <f t="shared" si="1872"/>
        <v>2</v>
      </c>
      <c r="AJ297" s="57">
        <f t="shared" si="1873"/>
        <v>0</v>
      </c>
      <c r="AK297" s="57">
        <f t="shared" si="1874"/>
        <v>0</v>
      </c>
      <c r="AL297" s="57">
        <f t="shared" si="1880"/>
        <v>0</v>
      </c>
      <c r="AM297" s="57">
        <f t="shared" si="1881"/>
        <v>0</v>
      </c>
      <c r="AN297" s="58">
        <f t="shared" si="1882"/>
        <v>172</v>
      </c>
      <c r="AO297" s="236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  <c r="CE297" s="63"/>
      <c r="CF297" s="63"/>
      <c r="CG297" s="63"/>
      <c r="CH297" s="63"/>
      <c r="CI297" s="63"/>
      <c r="CJ297" s="63"/>
      <c r="CK297" s="63"/>
    </row>
    <row r="298" spans="2:89" ht="13.5" hidden="1" outlineLevel="1">
      <c r="B298" s="15" t="s">
        <v>149</v>
      </c>
      <c r="C298" s="240">
        <v>104</v>
      </c>
      <c r="D298" s="240">
        <v>8</v>
      </c>
      <c r="E298" s="240">
        <v>1</v>
      </c>
      <c r="F298" s="240">
        <v>6</v>
      </c>
      <c r="G298" s="241">
        <v>1</v>
      </c>
      <c r="H298" s="241"/>
      <c r="I298" s="241"/>
      <c r="J298" s="241">
        <v>6</v>
      </c>
      <c r="K298" s="241"/>
      <c r="L298" s="241"/>
      <c r="M298" s="241"/>
      <c r="N298" s="241"/>
      <c r="O298" s="241"/>
      <c r="P298" s="241"/>
      <c r="Q298" s="241"/>
      <c r="R298" s="241"/>
      <c r="S298" s="241"/>
      <c r="T298" s="241"/>
      <c r="U298" s="241"/>
      <c r="V298" s="241"/>
      <c r="W298" s="241"/>
      <c r="X298" s="241"/>
      <c r="Y298" s="241"/>
      <c r="Z298" s="242">
        <f t="shared" si="1878"/>
        <v>126</v>
      </c>
      <c r="AA298" s="243">
        <f t="shared" si="1883"/>
        <v>605</v>
      </c>
      <c r="AB298" s="51"/>
      <c r="AC298" s="56" t="s">
        <v>149</v>
      </c>
      <c r="AD298" s="57">
        <f t="shared" si="1879"/>
        <v>119</v>
      </c>
      <c r="AE298" s="57">
        <f t="shared" si="1875"/>
        <v>1</v>
      </c>
      <c r="AF298" s="57">
        <f t="shared" si="1876"/>
        <v>0</v>
      </c>
      <c r="AG298" s="57">
        <f t="shared" si="1877"/>
        <v>0</v>
      </c>
      <c r="AH298" s="57">
        <f t="shared" si="1871"/>
        <v>6</v>
      </c>
      <c r="AI298" s="57">
        <f t="shared" si="1872"/>
        <v>0</v>
      </c>
      <c r="AJ298" s="57">
        <f t="shared" si="1873"/>
        <v>0</v>
      </c>
      <c r="AK298" s="57">
        <f t="shared" si="1874"/>
        <v>0</v>
      </c>
      <c r="AL298" s="57">
        <f t="shared" si="1880"/>
        <v>0</v>
      </c>
      <c r="AM298" s="57">
        <f t="shared" si="1881"/>
        <v>0</v>
      </c>
      <c r="AN298" s="58">
        <f t="shared" si="1882"/>
        <v>126</v>
      </c>
      <c r="AO298" s="236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  <c r="CE298" s="63"/>
      <c r="CF298" s="63"/>
      <c r="CG298" s="63"/>
      <c r="CH298" s="63"/>
      <c r="CI298" s="63"/>
      <c r="CJ298" s="63"/>
      <c r="CK298" s="63"/>
    </row>
    <row r="299" spans="2:89" ht="13.5" hidden="1" outlineLevel="1">
      <c r="B299" s="15" t="s">
        <v>150</v>
      </c>
      <c r="C299" s="240">
        <v>146</v>
      </c>
      <c r="D299" s="240">
        <v>9</v>
      </c>
      <c r="E299" s="240">
        <v>1</v>
      </c>
      <c r="F299" s="240">
        <v>9</v>
      </c>
      <c r="G299" s="241">
        <v>3</v>
      </c>
      <c r="H299" s="241"/>
      <c r="I299" s="241"/>
      <c r="J299" s="241">
        <v>6</v>
      </c>
      <c r="K299" s="241">
        <v>1</v>
      </c>
      <c r="L299" s="241"/>
      <c r="M299" s="241"/>
      <c r="N299" s="241"/>
      <c r="O299" s="241"/>
      <c r="P299" s="241"/>
      <c r="Q299" s="241"/>
      <c r="R299" s="241"/>
      <c r="S299" s="241">
        <v>1</v>
      </c>
      <c r="T299" s="241"/>
      <c r="U299" s="241"/>
      <c r="V299" s="241"/>
      <c r="W299" s="241"/>
      <c r="X299" s="241"/>
      <c r="Y299" s="241"/>
      <c r="Z299" s="242">
        <f t="shared" si="1878"/>
        <v>176</v>
      </c>
      <c r="AA299" s="243">
        <f t="shared" si="1883"/>
        <v>602</v>
      </c>
      <c r="AB299" s="51"/>
      <c r="AC299" s="56" t="s">
        <v>150</v>
      </c>
      <c r="AD299" s="57">
        <f t="shared" si="1879"/>
        <v>165</v>
      </c>
      <c r="AE299" s="57">
        <f t="shared" si="1875"/>
        <v>3</v>
      </c>
      <c r="AF299" s="57">
        <f t="shared" si="1876"/>
        <v>0</v>
      </c>
      <c r="AG299" s="57">
        <f t="shared" si="1877"/>
        <v>0</v>
      </c>
      <c r="AH299" s="57">
        <f t="shared" si="1871"/>
        <v>6</v>
      </c>
      <c r="AI299" s="57">
        <f t="shared" si="1872"/>
        <v>1</v>
      </c>
      <c r="AJ299" s="57">
        <f t="shared" si="1873"/>
        <v>0</v>
      </c>
      <c r="AK299" s="57">
        <f t="shared" si="1874"/>
        <v>0</v>
      </c>
      <c r="AL299" s="57">
        <f t="shared" si="1880"/>
        <v>1</v>
      </c>
      <c r="AM299" s="57">
        <f t="shared" si="1881"/>
        <v>0</v>
      </c>
      <c r="AN299" s="58">
        <f t="shared" si="1882"/>
        <v>176</v>
      </c>
      <c r="AO299" s="236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  <c r="CE299" s="63"/>
      <c r="CF299" s="63"/>
      <c r="CG299" s="63"/>
      <c r="CH299" s="63"/>
      <c r="CI299" s="63"/>
      <c r="CJ299" s="63"/>
      <c r="CK299" s="63"/>
    </row>
    <row r="300" spans="2:89" ht="13.5" hidden="1" outlineLevel="1">
      <c r="B300" s="15" t="s">
        <v>151</v>
      </c>
      <c r="C300" s="240">
        <v>159</v>
      </c>
      <c r="D300" s="240">
        <v>7</v>
      </c>
      <c r="E300" s="240"/>
      <c r="F300" s="240">
        <v>8</v>
      </c>
      <c r="G300" s="241">
        <v>5</v>
      </c>
      <c r="H300" s="241"/>
      <c r="I300" s="241"/>
      <c r="J300" s="241">
        <v>9</v>
      </c>
      <c r="K300" s="241">
        <v>1</v>
      </c>
      <c r="L300" s="241"/>
      <c r="M300" s="241"/>
      <c r="N300" s="241"/>
      <c r="O300" s="241"/>
      <c r="P300" s="241"/>
      <c r="Q300" s="241"/>
      <c r="R300" s="241"/>
      <c r="S300" s="241"/>
      <c r="T300" s="241"/>
      <c r="U300" s="241"/>
      <c r="V300" s="241"/>
      <c r="W300" s="241"/>
      <c r="X300" s="241"/>
      <c r="Y300" s="241"/>
      <c r="Z300" s="242">
        <f t="shared" si="1878"/>
        <v>189</v>
      </c>
      <c r="AA300" s="243">
        <f t="shared" si="1883"/>
        <v>663</v>
      </c>
      <c r="AB300" s="51"/>
      <c r="AC300" s="56" t="s">
        <v>151</v>
      </c>
      <c r="AD300" s="57">
        <f t="shared" si="1879"/>
        <v>174</v>
      </c>
      <c r="AE300" s="57">
        <f t="shared" si="1875"/>
        <v>5</v>
      </c>
      <c r="AF300" s="57">
        <f t="shared" si="1876"/>
        <v>0</v>
      </c>
      <c r="AG300" s="57">
        <f t="shared" si="1877"/>
        <v>0</v>
      </c>
      <c r="AH300" s="57">
        <f t="shared" si="1871"/>
        <v>9</v>
      </c>
      <c r="AI300" s="57">
        <f t="shared" si="1872"/>
        <v>1</v>
      </c>
      <c r="AJ300" s="57">
        <f t="shared" si="1873"/>
        <v>0</v>
      </c>
      <c r="AK300" s="57">
        <f t="shared" si="1874"/>
        <v>0</v>
      </c>
      <c r="AL300" s="57">
        <f t="shared" si="1880"/>
        <v>0</v>
      </c>
      <c r="AM300" s="57">
        <f t="shared" si="1881"/>
        <v>0</v>
      </c>
      <c r="AN300" s="58">
        <f t="shared" si="1882"/>
        <v>189</v>
      </c>
      <c r="AO300" s="236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  <c r="CE300" s="63"/>
      <c r="CF300" s="63"/>
      <c r="CG300" s="63"/>
      <c r="CH300" s="63"/>
      <c r="CI300" s="63"/>
      <c r="CJ300" s="63"/>
      <c r="CK300" s="63"/>
    </row>
    <row r="301" spans="2:89" ht="13.5" hidden="1" outlineLevel="1">
      <c r="B301" s="15" t="s">
        <v>152</v>
      </c>
      <c r="C301" s="240">
        <v>142</v>
      </c>
      <c r="D301" s="240">
        <v>2</v>
      </c>
      <c r="E301" s="240"/>
      <c r="F301" s="240">
        <v>13</v>
      </c>
      <c r="G301" s="241">
        <v>2</v>
      </c>
      <c r="H301" s="241"/>
      <c r="I301" s="241"/>
      <c r="J301" s="241">
        <v>4</v>
      </c>
      <c r="K301" s="241"/>
      <c r="L301" s="241"/>
      <c r="M301" s="241"/>
      <c r="N301" s="241"/>
      <c r="O301" s="241"/>
      <c r="P301" s="241"/>
      <c r="Q301" s="241"/>
      <c r="R301" s="241"/>
      <c r="S301" s="241"/>
      <c r="T301" s="241"/>
      <c r="U301" s="241"/>
      <c r="V301" s="241"/>
      <c r="W301" s="241"/>
      <c r="X301" s="241"/>
      <c r="Y301" s="241"/>
      <c r="Z301" s="242">
        <f t="shared" si="1878"/>
        <v>163</v>
      </c>
      <c r="AA301" s="243">
        <f t="shared" si="1883"/>
        <v>654</v>
      </c>
      <c r="AB301" s="51"/>
      <c r="AC301" s="59" t="s">
        <v>152</v>
      </c>
      <c r="AD301" s="60">
        <f t="shared" si="1879"/>
        <v>157</v>
      </c>
      <c r="AE301" s="60">
        <f t="shared" si="1875"/>
        <v>2</v>
      </c>
      <c r="AF301" s="60">
        <f t="shared" si="1876"/>
        <v>0</v>
      </c>
      <c r="AG301" s="60">
        <f t="shared" si="1877"/>
        <v>0</v>
      </c>
      <c r="AH301" s="60">
        <f t="shared" si="1871"/>
        <v>4</v>
      </c>
      <c r="AI301" s="60">
        <f t="shared" si="1872"/>
        <v>0</v>
      </c>
      <c r="AJ301" s="60">
        <f t="shared" si="1873"/>
        <v>0</v>
      </c>
      <c r="AK301" s="60">
        <f t="shared" si="1874"/>
        <v>0</v>
      </c>
      <c r="AL301" s="60">
        <f t="shared" si="1880"/>
        <v>0</v>
      </c>
      <c r="AM301" s="60">
        <f t="shared" si="1881"/>
        <v>0</v>
      </c>
      <c r="AN301" s="61">
        <f t="shared" si="1882"/>
        <v>163</v>
      </c>
      <c r="AO301" s="236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  <c r="CE301" s="63"/>
      <c r="CF301" s="63"/>
      <c r="CG301" s="63"/>
      <c r="CH301" s="63"/>
      <c r="CI301" s="63"/>
      <c r="CJ301" s="63"/>
      <c r="CK301" s="63"/>
    </row>
    <row r="302" spans="2:89" ht="13.5" hidden="1" outlineLevel="1">
      <c r="B302" s="15" t="s">
        <v>153</v>
      </c>
      <c r="C302" s="240">
        <v>114</v>
      </c>
      <c r="D302" s="240">
        <v>6</v>
      </c>
      <c r="E302" s="240"/>
      <c r="F302" s="240">
        <v>7</v>
      </c>
      <c r="G302" s="241">
        <v>1</v>
      </c>
      <c r="H302" s="241"/>
      <c r="I302" s="241"/>
      <c r="J302" s="241">
        <v>4</v>
      </c>
      <c r="K302" s="241">
        <v>2</v>
      </c>
      <c r="L302" s="241"/>
      <c r="M302" s="241"/>
      <c r="N302" s="241"/>
      <c r="O302" s="241"/>
      <c r="P302" s="241"/>
      <c r="Q302" s="241"/>
      <c r="R302" s="241"/>
      <c r="S302" s="241"/>
      <c r="T302" s="241"/>
      <c r="U302" s="241"/>
      <c r="V302" s="241"/>
      <c r="W302" s="241"/>
      <c r="X302" s="241"/>
      <c r="Y302" s="241"/>
      <c r="Z302" s="242">
        <f t="shared" si="1878"/>
        <v>134</v>
      </c>
      <c r="AA302" s="243">
        <f t="shared" si="1883"/>
        <v>662</v>
      </c>
      <c r="AB302" s="51"/>
      <c r="AC302" s="59" t="s">
        <v>153</v>
      </c>
      <c r="AD302" s="60">
        <f t="shared" si="1879"/>
        <v>127</v>
      </c>
      <c r="AE302" s="60">
        <f t="shared" si="1875"/>
        <v>1</v>
      </c>
      <c r="AF302" s="60">
        <f t="shared" si="1876"/>
        <v>0</v>
      </c>
      <c r="AG302" s="60">
        <f t="shared" si="1877"/>
        <v>0</v>
      </c>
      <c r="AH302" s="60">
        <f t="shared" si="1871"/>
        <v>4</v>
      </c>
      <c r="AI302" s="60">
        <f t="shared" si="1872"/>
        <v>2</v>
      </c>
      <c r="AJ302" s="60">
        <f t="shared" si="1873"/>
        <v>0</v>
      </c>
      <c r="AK302" s="60">
        <f t="shared" si="1874"/>
        <v>0</v>
      </c>
      <c r="AL302" s="60">
        <f t="shared" si="1880"/>
        <v>0</v>
      </c>
      <c r="AM302" s="60">
        <f t="shared" si="1881"/>
        <v>0</v>
      </c>
      <c r="AN302" s="61">
        <f t="shared" si="1882"/>
        <v>134</v>
      </c>
      <c r="AO302" s="236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  <c r="CE302" s="63"/>
      <c r="CF302" s="63"/>
      <c r="CG302" s="63"/>
      <c r="CH302" s="63"/>
      <c r="CI302" s="63"/>
      <c r="CJ302" s="63"/>
      <c r="CK302" s="63"/>
    </row>
    <row r="303" spans="2:89" ht="13.5" hidden="1" outlineLevel="1">
      <c r="B303" s="15" t="s">
        <v>154</v>
      </c>
      <c r="C303" s="240">
        <v>137</v>
      </c>
      <c r="D303" s="240">
        <v>5</v>
      </c>
      <c r="E303" s="240">
        <v>1</v>
      </c>
      <c r="F303" s="240">
        <v>12</v>
      </c>
      <c r="G303" s="241">
        <v>1</v>
      </c>
      <c r="H303" s="241"/>
      <c r="I303" s="241"/>
      <c r="J303" s="241">
        <v>2</v>
      </c>
      <c r="K303" s="241">
        <v>1</v>
      </c>
      <c r="L303" s="241"/>
      <c r="M303" s="241">
        <v>1</v>
      </c>
      <c r="N303" s="241"/>
      <c r="O303" s="241"/>
      <c r="P303" s="241"/>
      <c r="Q303" s="241"/>
      <c r="R303" s="241"/>
      <c r="S303" s="241"/>
      <c r="T303" s="241"/>
      <c r="U303" s="241"/>
      <c r="V303" s="241"/>
      <c r="W303" s="241"/>
      <c r="X303" s="241"/>
      <c r="Y303" s="241"/>
      <c r="Z303" s="242">
        <f t="shared" si="1878"/>
        <v>160</v>
      </c>
      <c r="AA303" s="243">
        <f t="shared" si="1883"/>
        <v>646</v>
      </c>
      <c r="AB303" s="51"/>
      <c r="AC303" s="59" t="s">
        <v>154</v>
      </c>
      <c r="AD303" s="60">
        <f t="shared" si="1879"/>
        <v>155</v>
      </c>
      <c r="AE303" s="60">
        <f t="shared" si="1875"/>
        <v>1</v>
      </c>
      <c r="AF303" s="60">
        <f t="shared" si="1876"/>
        <v>0</v>
      </c>
      <c r="AG303" s="60">
        <f t="shared" si="1877"/>
        <v>0</v>
      </c>
      <c r="AH303" s="60">
        <f t="shared" si="1871"/>
        <v>2</v>
      </c>
      <c r="AI303" s="60">
        <f t="shared" si="1872"/>
        <v>1</v>
      </c>
      <c r="AJ303" s="60">
        <f t="shared" si="1873"/>
        <v>0</v>
      </c>
      <c r="AK303" s="60">
        <f t="shared" si="1874"/>
        <v>1</v>
      </c>
      <c r="AL303" s="60">
        <f t="shared" si="1880"/>
        <v>0</v>
      </c>
      <c r="AM303" s="60">
        <f t="shared" si="1881"/>
        <v>0</v>
      </c>
      <c r="AN303" s="61">
        <f t="shared" si="1882"/>
        <v>160</v>
      </c>
      <c r="AO303" s="236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  <c r="CE303" s="63"/>
      <c r="CF303" s="63"/>
      <c r="CG303" s="63"/>
      <c r="CH303" s="63"/>
      <c r="CI303" s="63"/>
      <c r="CJ303" s="63"/>
      <c r="CK303" s="63"/>
    </row>
    <row r="304" spans="2:89" ht="13.5" hidden="1" outlineLevel="1">
      <c r="B304" s="15" t="s">
        <v>155</v>
      </c>
      <c r="C304" s="240">
        <v>128</v>
      </c>
      <c r="D304" s="240">
        <v>2</v>
      </c>
      <c r="E304" s="240">
        <v>1</v>
      </c>
      <c r="F304" s="240">
        <v>16</v>
      </c>
      <c r="G304" s="241">
        <v>2</v>
      </c>
      <c r="H304" s="241"/>
      <c r="I304" s="241"/>
      <c r="J304" s="241">
        <v>3</v>
      </c>
      <c r="K304" s="241"/>
      <c r="L304" s="241"/>
      <c r="M304" s="241"/>
      <c r="N304" s="241"/>
      <c r="O304" s="241"/>
      <c r="P304" s="241"/>
      <c r="Q304" s="241"/>
      <c r="R304" s="241"/>
      <c r="S304" s="241"/>
      <c r="T304" s="241"/>
      <c r="U304" s="241"/>
      <c r="V304" s="241"/>
      <c r="W304" s="241"/>
      <c r="X304" s="241"/>
      <c r="Y304" s="241"/>
      <c r="Z304" s="242">
        <f t="shared" si="1878"/>
        <v>152</v>
      </c>
      <c r="AA304" s="243">
        <f t="shared" si="1883"/>
        <v>609</v>
      </c>
      <c r="AB304" s="51"/>
      <c r="AC304" s="59" t="s">
        <v>155</v>
      </c>
      <c r="AD304" s="60">
        <f t="shared" si="1879"/>
        <v>147</v>
      </c>
      <c r="AE304" s="60">
        <f t="shared" si="1875"/>
        <v>2</v>
      </c>
      <c r="AF304" s="60">
        <f t="shared" si="1876"/>
        <v>0</v>
      </c>
      <c r="AG304" s="60">
        <f t="shared" si="1877"/>
        <v>0</v>
      </c>
      <c r="AH304" s="60">
        <f t="shared" si="1871"/>
        <v>3</v>
      </c>
      <c r="AI304" s="60">
        <f t="shared" si="1872"/>
        <v>0</v>
      </c>
      <c r="AJ304" s="60">
        <f t="shared" si="1873"/>
        <v>0</v>
      </c>
      <c r="AK304" s="60">
        <f t="shared" si="1874"/>
        <v>0</v>
      </c>
      <c r="AL304" s="60">
        <f t="shared" si="1880"/>
        <v>0</v>
      </c>
      <c r="AM304" s="60">
        <f t="shared" si="1881"/>
        <v>0</v>
      </c>
      <c r="AN304" s="61">
        <f t="shared" si="1882"/>
        <v>152</v>
      </c>
      <c r="AO304" s="236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  <c r="CE304" s="63"/>
      <c r="CF304" s="63"/>
      <c r="CG304" s="63"/>
      <c r="CH304" s="63"/>
      <c r="CI304" s="63"/>
      <c r="CJ304" s="63"/>
      <c r="CK304" s="63"/>
    </row>
    <row r="305" spans="2:89" ht="13.5" hidden="1" outlineLevel="1">
      <c r="B305" s="15" t="s">
        <v>156</v>
      </c>
      <c r="C305" s="240">
        <v>115</v>
      </c>
      <c r="D305" s="240">
        <v>7</v>
      </c>
      <c r="E305" s="240">
        <v>1</v>
      </c>
      <c r="F305" s="240">
        <v>15</v>
      </c>
      <c r="G305" s="241">
        <v>2</v>
      </c>
      <c r="H305" s="241"/>
      <c r="I305" s="241"/>
      <c r="J305" s="241">
        <v>1</v>
      </c>
      <c r="K305" s="241"/>
      <c r="L305" s="241"/>
      <c r="M305" s="241"/>
      <c r="N305" s="241"/>
      <c r="O305" s="241"/>
      <c r="P305" s="241"/>
      <c r="Q305" s="241"/>
      <c r="R305" s="241"/>
      <c r="S305" s="241"/>
      <c r="T305" s="241"/>
      <c r="U305" s="241"/>
      <c r="V305" s="241"/>
      <c r="W305" s="241"/>
      <c r="X305" s="241"/>
      <c r="Y305" s="241"/>
      <c r="Z305" s="242">
        <f t="shared" si="1878"/>
        <v>141</v>
      </c>
      <c r="AA305" s="243">
        <f t="shared" si="1883"/>
        <v>587</v>
      </c>
      <c r="AB305" s="51"/>
      <c r="AC305" s="56" t="s">
        <v>156</v>
      </c>
      <c r="AD305" s="57">
        <f t="shared" si="1879"/>
        <v>138</v>
      </c>
      <c r="AE305" s="57">
        <f t="shared" si="1875"/>
        <v>2</v>
      </c>
      <c r="AF305" s="57">
        <f t="shared" si="1876"/>
        <v>0</v>
      </c>
      <c r="AG305" s="57">
        <f t="shared" si="1877"/>
        <v>0</v>
      </c>
      <c r="AH305" s="57">
        <f t="shared" si="1871"/>
        <v>1</v>
      </c>
      <c r="AI305" s="57">
        <f t="shared" si="1872"/>
        <v>0</v>
      </c>
      <c r="AJ305" s="57">
        <f t="shared" si="1873"/>
        <v>0</v>
      </c>
      <c r="AK305" s="57">
        <f t="shared" si="1874"/>
        <v>0</v>
      </c>
      <c r="AL305" s="57">
        <f t="shared" si="1880"/>
        <v>0</v>
      </c>
      <c r="AM305" s="57">
        <f t="shared" si="1881"/>
        <v>0</v>
      </c>
      <c r="AN305" s="58">
        <f t="shared" si="1882"/>
        <v>141</v>
      </c>
      <c r="AO305" s="236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  <c r="CE305" s="63"/>
      <c r="CF305" s="63"/>
      <c r="CG305" s="63"/>
      <c r="CH305" s="63"/>
      <c r="CI305" s="63"/>
      <c r="CJ305" s="63"/>
      <c r="CK305" s="63"/>
    </row>
    <row r="306" spans="2:89" ht="13.5" hidden="1" outlineLevel="1">
      <c r="B306" s="15" t="s">
        <v>157</v>
      </c>
      <c r="C306" s="240">
        <v>88</v>
      </c>
      <c r="D306" s="240">
        <v>4</v>
      </c>
      <c r="E306" s="240"/>
      <c r="F306" s="240">
        <v>14</v>
      </c>
      <c r="G306" s="241"/>
      <c r="H306" s="241"/>
      <c r="I306" s="241"/>
      <c r="J306" s="241">
        <v>2</v>
      </c>
      <c r="K306" s="241"/>
      <c r="L306" s="241"/>
      <c r="M306" s="241"/>
      <c r="N306" s="241"/>
      <c r="O306" s="241"/>
      <c r="P306" s="241"/>
      <c r="Q306" s="241"/>
      <c r="R306" s="241"/>
      <c r="S306" s="241"/>
      <c r="T306" s="241"/>
      <c r="U306" s="241"/>
      <c r="V306" s="241"/>
      <c r="W306" s="241"/>
      <c r="X306" s="241"/>
      <c r="Y306" s="241"/>
      <c r="Z306" s="242">
        <f t="shared" si="1878"/>
        <v>108</v>
      </c>
      <c r="AA306" s="243">
        <f t="shared" si="1883"/>
        <v>561</v>
      </c>
      <c r="AB306" s="51"/>
      <c r="AC306" s="56" t="s">
        <v>157</v>
      </c>
      <c r="AD306" s="57">
        <f t="shared" si="1879"/>
        <v>106</v>
      </c>
      <c r="AE306" s="57">
        <f t="shared" si="1875"/>
        <v>0</v>
      </c>
      <c r="AF306" s="57">
        <f t="shared" si="1876"/>
        <v>0</v>
      </c>
      <c r="AG306" s="57">
        <f t="shared" si="1877"/>
        <v>0</v>
      </c>
      <c r="AH306" s="57">
        <f t="shared" si="1871"/>
        <v>2</v>
      </c>
      <c r="AI306" s="57">
        <f t="shared" si="1872"/>
        <v>0</v>
      </c>
      <c r="AJ306" s="57">
        <f t="shared" si="1873"/>
        <v>0</v>
      </c>
      <c r="AK306" s="57">
        <f t="shared" si="1874"/>
        <v>0</v>
      </c>
      <c r="AL306" s="57">
        <f t="shared" si="1880"/>
        <v>0</v>
      </c>
      <c r="AM306" s="57">
        <f t="shared" si="1881"/>
        <v>0</v>
      </c>
      <c r="AN306" s="58">
        <f t="shared" si="1882"/>
        <v>108</v>
      </c>
      <c r="AO306" s="236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  <c r="CE306" s="63"/>
      <c r="CF306" s="63"/>
      <c r="CG306" s="63"/>
      <c r="CH306" s="63"/>
      <c r="CI306" s="63"/>
      <c r="CJ306" s="63"/>
      <c r="CK306" s="63"/>
    </row>
    <row r="307" spans="2:89" ht="13.5" hidden="1" outlineLevel="1">
      <c r="B307" s="15" t="s">
        <v>158</v>
      </c>
      <c r="C307" s="240">
        <v>133</v>
      </c>
      <c r="D307" s="240">
        <v>5</v>
      </c>
      <c r="E307" s="240"/>
      <c r="F307" s="240">
        <v>21</v>
      </c>
      <c r="G307" s="241">
        <v>1</v>
      </c>
      <c r="H307" s="241"/>
      <c r="I307" s="241"/>
      <c r="J307" s="241">
        <v>2</v>
      </c>
      <c r="K307" s="241"/>
      <c r="L307" s="241"/>
      <c r="M307" s="241"/>
      <c r="N307" s="241"/>
      <c r="O307" s="241"/>
      <c r="P307" s="241"/>
      <c r="Q307" s="241"/>
      <c r="R307" s="241"/>
      <c r="S307" s="241"/>
      <c r="T307" s="241"/>
      <c r="U307" s="241"/>
      <c r="V307" s="241"/>
      <c r="W307" s="241"/>
      <c r="X307" s="241"/>
      <c r="Y307" s="241"/>
      <c r="Z307" s="242">
        <f t="shared" si="1878"/>
        <v>162</v>
      </c>
      <c r="AA307" s="243">
        <f t="shared" si="1883"/>
        <v>563</v>
      </c>
      <c r="AB307" s="51"/>
      <c r="AC307" s="56" t="s">
        <v>158</v>
      </c>
      <c r="AD307" s="57">
        <f t="shared" si="1879"/>
        <v>159</v>
      </c>
      <c r="AE307" s="57">
        <f t="shared" si="1875"/>
        <v>1</v>
      </c>
      <c r="AF307" s="57">
        <f t="shared" si="1876"/>
        <v>0</v>
      </c>
      <c r="AG307" s="57">
        <f t="shared" si="1877"/>
        <v>0</v>
      </c>
      <c r="AH307" s="57">
        <f t="shared" si="1871"/>
        <v>2</v>
      </c>
      <c r="AI307" s="57">
        <f t="shared" si="1872"/>
        <v>0</v>
      </c>
      <c r="AJ307" s="57">
        <f t="shared" si="1873"/>
        <v>0</v>
      </c>
      <c r="AK307" s="57">
        <f t="shared" si="1874"/>
        <v>0</v>
      </c>
      <c r="AL307" s="57">
        <f t="shared" si="1880"/>
        <v>0</v>
      </c>
      <c r="AM307" s="57">
        <f t="shared" si="1881"/>
        <v>0</v>
      </c>
      <c r="AN307" s="58">
        <f t="shared" si="1882"/>
        <v>162</v>
      </c>
      <c r="AO307" s="236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  <c r="CE307" s="63"/>
      <c r="CF307" s="63"/>
      <c r="CG307" s="63"/>
      <c r="CH307" s="63"/>
      <c r="CI307" s="63"/>
      <c r="CJ307" s="63"/>
      <c r="CK307" s="63"/>
    </row>
    <row r="308" spans="2:89" ht="13.5" hidden="1" outlineLevel="1">
      <c r="B308" s="15" t="s">
        <v>159</v>
      </c>
      <c r="C308" s="240">
        <v>101</v>
      </c>
      <c r="D308" s="240">
        <v>5</v>
      </c>
      <c r="E308" s="240">
        <v>1</v>
      </c>
      <c r="F308" s="240">
        <v>17</v>
      </c>
      <c r="G308" s="241">
        <v>3</v>
      </c>
      <c r="H308" s="241"/>
      <c r="I308" s="241"/>
      <c r="J308" s="241">
        <v>3</v>
      </c>
      <c r="K308" s="241"/>
      <c r="L308" s="241"/>
      <c r="M308" s="241"/>
      <c r="N308" s="241"/>
      <c r="O308" s="241"/>
      <c r="P308" s="241"/>
      <c r="Q308" s="241"/>
      <c r="R308" s="241"/>
      <c r="S308" s="241"/>
      <c r="T308" s="241"/>
      <c r="U308" s="241"/>
      <c r="V308" s="241"/>
      <c r="W308" s="241"/>
      <c r="X308" s="241"/>
      <c r="Y308" s="241"/>
      <c r="Z308" s="242">
        <f t="shared" si="1878"/>
        <v>130</v>
      </c>
      <c r="AA308" s="243">
        <f t="shared" si="1883"/>
        <v>541</v>
      </c>
      <c r="AB308" s="51"/>
      <c r="AC308" s="56" t="s">
        <v>159</v>
      </c>
      <c r="AD308" s="57">
        <f t="shared" si="1879"/>
        <v>124</v>
      </c>
      <c r="AE308" s="57">
        <f t="shared" si="1875"/>
        <v>3</v>
      </c>
      <c r="AF308" s="57">
        <f t="shared" si="1876"/>
        <v>0</v>
      </c>
      <c r="AG308" s="57">
        <f t="shared" si="1877"/>
        <v>0</v>
      </c>
      <c r="AH308" s="57">
        <f t="shared" si="1871"/>
        <v>3</v>
      </c>
      <c r="AI308" s="57">
        <f t="shared" si="1872"/>
        <v>0</v>
      </c>
      <c r="AJ308" s="57">
        <f t="shared" si="1873"/>
        <v>0</v>
      </c>
      <c r="AK308" s="57">
        <f t="shared" si="1874"/>
        <v>0</v>
      </c>
      <c r="AL308" s="57">
        <f t="shared" si="1880"/>
        <v>0</v>
      </c>
      <c r="AM308" s="57">
        <f t="shared" si="1881"/>
        <v>0</v>
      </c>
      <c r="AN308" s="58">
        <f t="shared" si="1882"/>
        <v>130</v>
      </c>
      <c r="AO308" s="236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  <c r="CE308" s="63"/>
      <c r="CF308" s="63"/>
      <c r="CG308" s="63"/>
      <c r="CH308" s="63"/>
      <c r="CI308" s="63"/>
      <c r="CJ308" s="63"/>
      <c r="CK308" s="63"/>
    </row>
    <row r="309" spans="2:89" ht="13.5" hidden="1" outlineLevel="1">
      <c r="B309" s="15" t="s">
        <v>160</v>
      </c>
      <c r="C309" s="240">
        <v>67</v>
      </c>
      <c r="D309" s="240">
        <v>4</v>
      </c>
      <c r="E309" s="240"/>
      <c r="F309" s="240">
        <v>9</v>
      </c>
      <c r="G309" s="241">
        <v>2</v>
      </c>
      <c r="H309" s="241"/>
      <c r="I309" s="241"/>
      <c r="J309" s="241">
        <v>4</v>
      </c>
      <c r="K309" s="241"/>
      <c r="L309" s="241"/>
      <c r="M309" s="241"/>
      <c r="N309" s="241"/>
      <c r="O309" s="241"/>
      <c r="P309" s="241"/>
      <c r="Q309" s="241"/>
      <c r="R309" s="241"/>
      <c r="S309" s="241"/>
      <c r="T309" s="241"/>
      <c r="U309" s="241"/>
      <c r="V309" s="241"/>
      <c r="W309" s="241"/>
      <c r="X309" s="241"/>
      <c r="Y309" s="241"/>
      <c r="Z309" s="242">
        <f t="shared" si="1878"/>
        <v>86</v>
      </c>
      <c r="AA309" s="243">
        <f t="shared" si="1883"/>
        <v>486</v>
      </c>
      <c r="AB309" s="51"/>
      <c r="AC309" s="59" t="s">
        <v>160</v>
      </c>
      <c r="AD309" s="60">
        <f t="shared" si="1879"/>
        <v>80</v>
      </c>
      <c r="AE309" s="60">
        <f t="shared" si="1875"/>
        <v>2</v>
      </c>
      <c r="AF309" s="60">
        <f t="shared" si="1876"/>
        <v>0</v>
      </c>
      <c r="AG309" s="60">
        <f t="shared" si="1877"/>
        <v>0</v>
      </c>
      <c r="AH309" s="60">
        <f t="shared" si="1871"/>
        <v>4</v>
      </c>
      <c r="AI309" s="60">
        <f t="shared" si="1872"/>
        <v>0</v>
      </c>
      <c r="AJ309" s="60">
        <f t="shared" si="1873"/>
        <v>0</v>
      </c>
      <c r="AK309" s="60">
        <f t="shared" si="1874"/>
        <v>0</v>
      </c>
      <c r="AL309" s="60">
        <f t="shared" si="1880"/>
        <v>0</v>
      </c>
      <c r="AM309" s="60">
        <f t="shared" si="1881"/>
        <v>0</v>
      </c>
      <c r="AN309" s="61">
        <f t="shared" si="1882"/>
        <v>86</v>
      </c>
      <c r="AO309" s="236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  <c r="CE309" s="63"/>
      <c r="CF309" s="63"/>
      <c r="CG309" s="63"/>
      <c r="CH309" s="63"/>
      <c r="CI309" s="63"/>
      <c r="CJ309" s="63"/>
      <c r="CK309" s="63"/>
    </row>
    <row r="310" spans="2:89" ht="13.5" hidden="1" outlineLevel="1">
      <c r="B310" s="15" t="s">
        <v>161</v>
      </c>
      <c r="C310" s="240">
        <v>90</v>
      </c>
      <c r="D310" s="240">
        <v>2</v>
      </c>
      <c r="E310" s="240"/>
      <c r="F310" s="240">
        <v>14</v>
      </c>
      <c r="G310" s="241"/>
      <c r="H310" s="241"/>
      <c r="I310" s="241"/>
      <c r="J310" s="241">
        <v>2</v>
      </c>
      <c r="K310" s="241">
        <v>1</v>
      </c>
      <c r="L310" s="241"/>
      <c r="M310" s="241"/>
      <c r="N310" s="241"/>
      <c r="O310" s="241"/>
      <c r="P310" s="241"/>
      <c r="Q310" s="241"/>
      <c r="R310" s="241"/>
      <c r="S310" s="241"/>
      <c r="T310" s="241"/>
      <c r="U310" s="241"/>
      <c r="V310" s="241"/>
      <c r="W310" s="241"/>
      <c r="X310" s="241"/>
      <c r="Y310" s="241"/>
      <c r="Z310" s="242">
        <f t="shared" si="1878"/>
        <v>109</v>
      </c>
      <c r="AA310" s="243">
        <f t="shared" si="1883"/>
        <v>487</v>
      </c>
      <c r="AB310" s="51"/>
      <c r="AC310" s="59" t="s">
        <v>161</v>
      </c>
      <c r="AD310" s="60">
        <f t="shared" si="1879"/>
        <v>106</v>
      </c>
      <c r="AE310" s="60">
        <f t="shared" si="1875"/>
        <v>0</v>
      </c>
      <c r="AF310" s="60">
        <f t="shared" si="1876"/>
        <v>0</v>
      </c>
      <c r="AG310" s="60">
        <f t="shared" si="1877"/>
        <v>0</v>
      </c>
      <c r="AH310" s="60">
        <f t="shared" si="1871"/>
        <v>2</v>
      </c>
      <c r="AI310" s="60">
        <f t="shared" si="1872"/>
        <v>1</v>
      </c>
      <c r="AJ310" s="60">
        <f t="shared" si="1873"/>
        <v>0</v>
      </c>
      <c r="AK310" s="60">
        <f t="shared" si="1874"/>
        <v>0</v>
      </c>
      <c r="AL310" s="60">
        <f t="shared" si="1880"/>
        <v>0</v>
      </c>
      <c r="AM310" s="60">
        <f t="shared" si="1881"/>
        <v>0</v>
      </c>
      <c r="AN310" s="61">
        <f t="shared" si="1882"/>
        <v>109</v>
      </c>
      <c r="AO310" s="236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  <c r="CE310" s="63"/>
      <c r="CF310" s="63"/>
      <c r="CG310" s="63"/>
      <c r="CH310" s="63"/>
      <c r="CI310" s="63"/>
      <c r="CJ310" s="63"/>
      <c r="CK310" s="63"/>
    </row>
    <row r="311" spans="2:89" ht="13.5" hidden="1" outlineLevel="1">
      <c r="B311" s="15" t="s">
        <v>162</v>
      </c>
      <c r="C311" s="240">
        <v>69</v>
      </c>
      <c r="D311" s="240">
        <v>2</v>
      </c>
      <c r="E311" s="240"/>
      <c r="F311" s="240">
        <v>9</v>
      </c>
      <c r="G311" s="241"/>
      <c r="H311" s="241"/>
      <c r="I311" s="241"/>
      <c r="J311" s="241">
        <v>2</v>
      </c>
      <c r="K311" s="241">
        <v>1</v>
      </c>
      <c r="L311" s="241"/>
      <c r="M311" s="241"/>
      <c r="N311" s="241"/>
      <c r="O311" s="241"/>
      <c r="P311" s="241"/>
      <c r="Q311" s="241"/>
      <c r="R311" s="241"/>
      <c r="S311" s="241"/>
      <c r="T311" s="241"/>
      <c r="U311" s="241"/>
      <c r="V311" s="241"/>
      <c r="W311" s="241"/>
      <c r="X311" s="241"/>
      <c r="Y311" s="241"/>
      <c r="Z311" s="242">
        <f t="shared" si="1878"/>
        <v>83</v>
      </c>
      <c r="AA311" s="243">
        <f t="shared" si="1883"/>
        <v>408</v>
      </c>
      <c r="AB311" s="51"/>
      <c r="AC311" s="59" t="s">
        <v>162</v>
      </c>
      <c r="AD311" s="60">
        <f t="shared" si="1879"/>
        <v>80</v>
      </c>
      <c r="AE311" s="60">
        <f t="shared" si="1875"/>
        <v>0</v>
      </c>
      <c r="AF311" s="60">
        <f t="shared" si="1876"/>
        <v>0</v>
      </c>
      <c r="AG311" s="60">
        <f t="shared" si="1877"/>
        <v>0</v>
      </c>
      <c r="AH311" s="60">
        <f t="shared" si="1871"/>
        <v>2</v>
      </c>
      <c r="AI311" s="60">
        <f t="shared" si="1872"/>
        <v>1</v>
      </c>
      <c r="AJ311" s="60">
        <f t="shared" si="1873"/>
        <v>0</v>
      </c>
      <c r="AK311" s="60">
        <f t="shared" si="1874"/>
        <v>0</v>
      </c>
      <c r="AL311" s="60">
        <f t="shared" si="1880"/>
        <v>0</v>
      </c>
      <c r="AM311" s="60">
        <f t="shared" si="1881"/>
        <v>0</v>
      </c>
      <c r="AN311" s="61">
        <f t="shared" si="1882"/>
        <v>83</v>
      </c>
      <c r="AO311" s="236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  <c r="CE311" s="63"/>
      <c r="CF311" s="63"/>
      <c r="CG311" s="63"/>
      <c r="CH311" s="63"/>
      <c r="CI311" s="63"/>
      <c r="CJ311" s="63"/>
      <c r="CK311" s="63"/>
    </row>
    <row r="312" spans="2:89" ht="13.5" hidden="1" outlineLevel="1">
      <c r="B312" s="15" t="s">
        <v>163</v>
      </c>
      <c r="C312" s="240">
        <v>67</v>
      </c>
      <c r="D312" s="240">
        <v>2</v>
      </c>
      <c r="E312" s="240"/>
      <c r="F312" s="240">
        <v>13</v>
      </c>
      <c r="G312" s="241">
        <v>2</v>
      </c>
      <c r="H312" s="241"/>
      <c r="I312" s="241"/>
      <c r="J312" s="241">
        <v>2</v>
      </c>
      <c r="K312" s="241"/>
      <c r="L312" s="241"/>
      <c r="M312" s="241"/>
      <c r="N312" s="241"/>
      <c r="O312" s="241"/>
      <c r="P312" s="241"/>
      <c r="Q312" s="241"/>
      <c r="R312" s="241"/>
      <c r="S312" s="241"/>
      <c r="T312" s="241"/>
      <c r="U312" s="241"/>
      <c r="V312" s="241"/>
      <c r="W312" s="241"/>
      <c r="X312" s="241"/>
      <c r="Y312" s="241"/>
      <c r="Z312" s="242">
        <f t="shared" si="1878"/>
        <v>86</v>
      </c>
      <c r="AA312" s="243">
        <f t="shared" si="1883"/>
        <v>364</v>
      </c>
      <c r="AB312" s="51"/>
      <c r="AC312" s="59" t="s">
        <v>163</v>
      </c>
      <c r="AD312" s="60">
        <f t="shared" si="1879"/>
        <v>82</v>
      </c>
      <c r="AE312" s="60">
        <f t="shared" si="1875"/>
        <v>2</v>
      </c>
      <c r="AF312" s="60">
        <f t="shared" si="1876"/>
        <v>0</v>
      </c>
      <c r="AG312" s="60">
        <f t="shared" si="1877"/>
        <v>0</v>
      </c>
      <c r="AH312" s="60">
        <f t="shared" si="1871"/>
        <v>2</v>
      </c>
      <c r="AI312" s="60">
        <f t="shared" si="1872"/>
        <v>0</v>
      </c>
      <c r="AJ312" s="60">
        <f t="shared" si="1873"/>
        <v>0</v>
      </c>
      <c r="AK312" s="60">
        <f t="shared" si="1874"/>
        <v>0</v>
      </c>
      <c r="AL312" s="60">
        <f t="shared" si="1880"/>
        <v>0</v>
      </c>
      <c r="AM312" s="60">
        <f t="shared" si="1881"/>
        <v>0</v>
      </c>
      <c r="AN312" s="61">
        <f t="shared" si="1882"/>
        <v>86</v>
      </c>
      <c r="AO312" s="236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  <c r="CE312" s="63"/>
      <c r="CF312" s="63"/>
      <c r="CG312" s="63"/>
      <c r="CH312" s="63"/>
      <c r="CI312" s="63"/>
      <c r="CJ312" s="63"/>
      <c r="CK312" s="63"/>
    </row>
    <row r="313" spans="2:89" ht="13.5" hidden="1" outlineLevel="1">
      <c r="B313" s="15" t="s">
        <v>164</v>
      </c>
      <c r="C313" s="240">
        <v>48</v>
      </c>
      <c r="D313" s="240">
        <v>2</v>
      </c>
      <c r="E313" s="240">
        <v>1</v>
      </c>
      <c r="F313" s="240">
        <v>7</v>
      </c>
      <c r="G313" s="241">
        <v>3</v>
      </c>
      <c r="H313" s="241"/>
      <c r="I313" s="241"/>
      <c r="J313" s="241">
        <v>3</v>
      </c>
      <c r="K313" s="241">
        <v>3</v>
      </c>
      <c r="L313" s="241"/>
      <c r="M313" s="241"/>
      <c r="N313" s="241"/>
      <c r="O313" s="241"/>
      <c r="P313" s="241"/>
      <c r="Q313" s="241"/>
      <c r="R313" s="241"/>
      <c r="S313" s="241"/>
      <c r="T313" s="241"/>
      <c r="U313" s="241"/>
      <c r="V313" s="241"/>
      <c r="W313" s="241"/>
      <c r="X313" s="241"/>
      <c r="Y313" s="241"/>
      <c r="Z313" s="242">
        <f t="shared" si="1878"/>
        <v>67</v>
      </c>
      <c r="AA313" s="243">
        <f t="shared" si="1883"/>
        <v>345</v>
      </c>
      <c r="AB313" s="51"/>
      <c r="AC313" s="56" t="s">
        <v>164</v>
      </c>
      <c r="AD313" s="57">
        <f t="shared" si="1879"/>
        <v>58</v>
      </c>
      <c r="AE313" s="57">
        <f t="shared" si="1875"/>
        <v>3</v>
      </c>
      <c r="AF313" s="57">
        <f t="shared" si="1876"/>
        <v>0</v>
      </c>
      <c r="AG313" s="57">
        <f t="shared" si="1877"/>
        <v>0</v>
      </c>
      <c r="AH313" s="57">
        <f t="shared" si="1871"/>
        <v>3</v>
      </c>
      <c r="AI313" s="57">
        <f t="shared" si="1872"/>
        <v>3</v>
      </c>
      <c r="AJ313" s="57">
        <f t="shared" si="1873"/>
        <v>0</v>
      </c>
      <c r="AK313" s="57">
        <f t="shared" si="1874"/>
        <v>0</v>
      </c>
      <c r="AL313" s="57">
        <f t="shared" si="1880"/>
        <v>0</v>
      </c>
      <c r="AM313" s="57">
        <f t="shared" si="1881"/>
        <v>0</v>
      </c>
      <c r="AN313" s="58">
        <f t="shared" si="1882"/>
        <v>67</v>
      </c>
      <c r="AO313" s="236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  <c r="CE313" s="63"/>
      <c r="CF313" s="63"/>
      <c r="CG313" s="63"/>
      <c r="CH313" s="63"/>
      <c r="CI313" s="63"/>
      <c r="CJ313" s="63"/>
      <c r="CK313" s="63"/>
    </row>
    <row r="314" spans="2:89" ht="13.5" hidden="1" outlineLevel="1">
      <c r="B314" s="15" t="s">
        <v>165</v>
      </c>
      <c r="C314" s="240">
        <v>58</v>
      </c>
      <c r="D314" s="240">
        <v>1</v>
      </c>
      <c r="E314" s="240"/>
      <c r="F314" s="240">
        <v>8</v>
      </c>
      <c r="G314" s="241"/>
      <c r="H314" s="241"/>
      <c r="I314" s="241"/>
      <c r="J314" s="241">
        <v>4</v>
      </c>
      <c r="K314" s="241">
        <v>2</v>
      </c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41"/>
      <c r="X314" s="241"/>
      <c r="Y314" s="241"/>
      <c r="Z314" s="242">
        <f t="shared" si="1878"/>
        <v>73</v>
      </c>
      <c r="AA314" s="243">
        <f t="shared" si="1883"/>
        <v>309</v>
      </c>
      <c r="AB314" s="51"/>
      <c r="AC314" s="56" t="s">
        <v>165</v>
      </c>
      <c r="AD314" s="57">
        <f t="shared" si="1879"/>
        <v>67</v>
      </c>
      <c r="AE314" s="57">
        <f t="shared" si="1875"/>
        <v>0</v>
      </c>
      <c r="AF314" s="57">
        <f t="shared" si="1876"/>
        <v>0</v>
      </c>
      <c r="AG314" s="57">
        <f t="shared" si="1877"/>
        <v>0</v>
      </c>
      <c r="AH314" s="57">
        <f t="shared" si="1871"/>
        <v>4</v>
      </c>
      <c r="AI314" s="57">
        <f t="shared" si="1872"/>
        <v>2</v>
      </c>
      <c r="AJ314" s="57">
        <f t="shared" si="1873"/>
        <v>0</v>
      </c>
      <c r="AK314" s="57">
        <f t="shared" si="1874"/>
        <v>0</v>
      </c>
      <c r="AL314" s="57">
        <f t="shared" si="1880"/>
        <v>0</v>
      </c>
      <c r="AM314" s="57">
        <f t="shared" si="1881"/>
        <v>0</v>
      </c>
      <c r="AN314" s="58">
        <f t="shared" si="1882"/>
        <v>73</v>
      </c>
      <c r="AO314" s="236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  <c r="CE314" s="63"/>
      <c r="CF314" s="63"/>
      <c r="CG314" s="63"/>
      <c r="CH314" s="63"/>
      <c r="CI314" s="63"/>
      <c r="CJ314" s="63"/>
      <c r="CK314" s="63"/>
    </row>
    <row r="315" spans="2:89" ht="13.5" hidden="1" outlineLevel="1">
      <c r="B315" s="15" t="s">
        <v>166</v>
      </c>
      <c r="C315" s="240">
        <v>79</v>
      </c>
      <c r="D315" s="240">
        <v>3</v>
      </c>
      <c r="E315" s="240"/>
      <c r="F315" s="240">
        <v>9</v>
      </c>
      <c r="G315" s="241">
        <v>2</v>
      </c>
      <c r="H315" s="241"/>
      <c r="I315" s="241"/>
      <c r="J315" s="241">
        <v>1</v>
      </c>
      <c r="K315" s="241">
        <v>1</v>
      </c>
      <c r="L315" s="241">
        <v>1</v>
      </c>
      <c r="M315" s="241"/>
      <c r="N315" s="241"/>
      <c r="O315" s="241"/>
      <c r="P315" s="241"/>
      <c r="Q315" s="241"/>
      <c r="R315" s="241"/>
      <c r="S315" s="241"/>
      <c r="T315" s="241"/>
      <c r="U315" s="241"/>
      <c r="V315" s="241"/>
      <c r="W315" s="241"/>
      <c r="X315" s="241"/>
      <c r="Y315" s="241"/>
      <c r="Z315" s="242">
        <f t="shared" si="1878"/>
        <v>96</v>
      </c>
      <c r="AA315" s="243">
        <f t="shared" si="1883"/>
        <v>322</v>
      </c>
      <c r="AB315" s="51"/>
      <c r="AC315" s="56" t="s">
        <v>166</v>
      </c>
      <c r="AD315" s="57">
        <f t="shared" si="1879"/>
        <v>91</v>
      </c>
      <c r="AE315" s="57">
        <f t="shared" si="1875"/>
        <v>2</v>
      </c>
      <c r="AF315" s="57">
        <f t="shared" si="1876"/>
        <v>0</v>
      </c>
      <c r="AG315" s="57">
        <f t="shared" si="1877"/>
        <v>0</v>
      </c>
      <c r="AH315" s="57">
        <f t="shared" si="1871"/>
        <v>1</v>
      </c>
      <c r="AI315" s="57">
        <f t="shared" si="1872"/>
        <v>1</v>
      </c>
      <c r="AJ315" s="57">
        <f t="shared" si="1873"/>
        <v>1</v>
      </c>
      <c r="AK315" s="57">
        <f t="shared" si="1874"/>
        <v>0</v>
      </c>
      <c r="AL315" s="57">
        <f t="shared" si="1880"/>
        <v>0</v>
      </c>
      <c r="AM315" s="57">
        <f t="shared" si="1881"/>
        <v>0</v>
      </c>
      <c r="AN315" s="58">
        <f t="shared" si="1882"/>
        <v>96</v>
      </c>
      <c r="AO315" s="236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  <c r="CE315" s="63"/>
      <c r="CF315" s="63"/>
      <c r="CG315" s="63"/>
      <c r="CH315" s="63"/>
      <c r="CI315" s="63"/>
      <c r="CJ315" s="63"/>
      <c r="CK315" s="63"/>
    </row>
    <row r="316" spans="2:89" ht="13.5" hidden="1" outlineLevel="1">
      <c r="B316" s="15" t="s">
        <v>167</v>
      </c>
      <c r="C316" s="240">
        <v>57</v>
      </c>
      <c r="D316" s="240">
        <v>2</v>
      </c>
      <c r="E316" s="240"/>
      <c r="F316" s="240">
        <v>12</v>
      </c>
      <c r="G316" s="241">
        <v>1</v>
      </c>
      <c r="H316" s="241"/>
      <c r="I316" s="241"/>
      <c r="J316" s="241">
        <v>2</v>
      </c>
      <c r="K316" s="241">
        <v>1</v>
      </c>
      <c r="L316" s="241"/>
      <c r="M316" s="241"/>
      <c r="N316" s="241"/>
      <c r="O316" s="241"/>
      <c r="P316" s="241"/>
      <c r="Q316" s="241"/>
      <c r="R316" s="241"/>
      <c r="S316" s="241"/>
      <c r="T316" s="241"/>
      <c r="U316" s="241"/>
      <c r="V316" s="241"/>
      <c r="W316" s="241"/>
      <c r="X316" s="241"/>
      <c r="Y316" s="241"/>
      <c r="Z316" s="242">
        <f t="shared" si="1878"/>
        <v>75</v>
      </c>
      <c r="AA316" s="243">
        <f t="shared" si="1883"/>
        <v>311</v>
      </c>
      <c r="AB316" s="51"/>
      <c r="AC316" s="56" t="s">
        <v>167</v>
      </c>
      <c r="AD316" s="57">
        <f t="shared" si="1879"/>
        <v>71</v>
      </c>
      <c r="AE316" s="57">
        <f t="shared" si="1875"/>
        <v>1</v>
      </c>
      <c r="AF316" s="57">
        <f t="shared" si="1876"/>
        <v>0</v>
      </c>
      <c r="AG316" s="57">
        <f t="shared" si="1877"/>
        <v>0</v>
      </c>
      <c r="AH316" s="57">
        <f t="shared" si="1871"/>
        <v>2</v>
      </c>
      <c r="AI316" s="57">
        <f t="shared" si="1872"/>
        <v>1</v>
      </c>
      <c r="AJ316" s="57">
        <f t="shared" si="1873"/>
        <v>0</v>
      </c>
      <c r="AK316" s="57">
        <f t="shared" si="1874"/>
        <v>0</v>
      </c>
      <c r="AL316" s="57">
        <f t="shared" si="1880"/>
        <v>0</v>
      </c>
      <c r="AM316" s="57">
        <f t="shared" si="1881"/>
        <v>0</v>
      </c>
      <c r="AN316" s="58">
        <f t="shared" si="1882"/>
        <v>75</v>
      </c>
      <c r="AO316" s="236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  <c r="CE316" s="63"/>
      <c r="CF316" s="63"/>
      <c r="CG316" s="63"/>
      <c r="CH316" s="63"/>
      <c r="CI316" s="63"/>
      <c r="CJ316" s="63"/>
      <c r="CK316" s="63"/>
    </row>
    <row r="317" spans="2:89" ht="13.5" hidden="1" outlineLevel="1">
      <c r="B317" s="15" t="s">
        <v>168</v>
      </c>
      <c r="C317" s="240">
        <v>56</v>
      </c>
      <c r="D317" s="240">
        <v>4</v>
      </c>
      <c r="E317" s="240"/>
      <c r="F317" s="240">
        <v>7</v>
      </c>
      <c r="G317" s="241">
        <v>2</v>
      </c>
      <c r="H317" s="241"/>
      <c r="I317" s="241"/>
      <c r="J317" s="241">
        <v>2</v>
      </c>
      <c r="K317" s="241"/>
      <c r="L317" s="241"/>
      <c r="M317" s="241"/>
      <c r="N317" s="241"/>
      <c r="O317" s="241"/>
      <c r="P317" s="241"/>
      <c r="Q317" s="241"/>
      <c r="R317" s="241"/>
      <c r="S317" s="241"/>
      <c r="T317" s="241"/>
      <c r="U317" s="241"/>
      <c r="V317" s="241"/>
      <c r="W317" s="241"/>
      <c r="X317" s="241"/>
      <c r="Y317" s="241"/>
      <c r="Z317" s="242">
        <f t="shared" si="1878"/>
        <v>71</v>
      </c>
      <c r="AA317" s="243">
        <f t="shared" si="1883"/>
        <v>315</v>
      </c>
      <c r="AB317" s="51"/>
      <c r="AC317" s="59" t="s">
        <v>168</v>
      </c>
      <c r="AD317" s="60">
        <f t="shared" si="1879"/>
        <v>67</v>
      </c>
      <c r="AE317" s="60">
        <f t="shared" si="1875"/>
        <v>2</v>
      </c>
      <c r="AF317" s="60">
        <f t="shared" si="1876"/>
        <v>0</v>
      </c>
      <c r="AG317" s="60">
        <f t="shared" si="1877"/>
        <v>0</v>
      </c>
      <c r="AH317" s="60">
        <f t="shared" si="1871"/>
        <v>2</v>
      </c>
      <c r="AI317" s="60">
        <f t="shared" si="1872"/>
        <v>0</v>
      </c>
      <c r="AJ317" s="60">
        <f t="shared" si="1873"/>
        <v>0</v>
      </c>
      <c r="AK317" s="60">
        <f t="shared" si="1874"/>
        <v>0</v>
      </c>
      <c r="AL317" s="60">
        <f t="shared" si="1880"/>
        <v>0</v>
      </c>
      <c r="AM317" s="60">
        <f t="shared" si="1881"/>
        <v>0</v>
      </c>
      <c r="AN317" s="61">
        <f t="shared" si="1882"/>
        <v>71</v>
      </c>
      <c r="AO317" s="236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  <c r="CE317" s="63"/>
      <c r="CF317" s="63"/>
      <c r="CG317" s="63"/>
      <c r="CH317" s="63"/>
      <c r="CI317" s="63"/>
      <c r="CJ317" s="63"/>
      <c r="CK317" s="63"/>
    </row>
    <row r="318" spans="2:89" ht="13.5" hidden="1" outlineLevel="1">
      <c r="B318" s="15" t="s">
        <v>169</v>
      </c>
      <c r="C318" s="240">
        <v>59</v>
      </c>
      <c r="D318" s="240">
        <v>1</v>
      </c>
      <c r="E318" s="240"/>
      <c r="F318" s="240">
        <v>5</v>
      </c>
      <c r="G318" s="241">
        <v>2</v>
      </c>
      <c r="H318" s="241"/>
      <c r="I318" s="241"/>
      <c r="J318" s="241">
        <v>1</v>
      </c>
      <c r="K318" s="241"/>
      <c r="L318" s="241"/>
      <c r="M318" s="241"/>
      <c r="N318" s="241"/>
      <c r="O318" s="241"/>
      <c r="P318" s="241"/>
      <c r="Q318" s="241"/>
      <c r="R318" s="241"/>
      <c r="S318" s="241"/>
      <c r="T318" s="241"/>
      <c r="U318" s="241"/>
      <c r="V318" s="241"/>
      <c r="W318" s="241"/>
      <c r="X318" s="241"/>
      <c r="Y318" s="241"/>
      <c r="Z318" s="242">
        <f t="shared" si="1878"/>
        <v>68</v>
      </c>
      <c r="AA318" s="243">
        <f t="shared" si="1883"/>
        <v>310</v>
      </c>
      <c r="AB318" s="51"/>
      <c r="AC318" s="59" t="s">
        <v>169</v>
      </c>
      <c r="AD318" s="60">
        <f t="shared" si="1879"/>
        <v>65</v>
      </c>
      <c r="AE318" s="60">
        <f t="shared" si="1875"/>
        <v>2</v>
      </c>
      <c r="AF318" s="60">
        <f t="shared" si="1876"/>
        <v>0</v>
      </c>
      <c r="AG318" s="60">
        <f t="shared" si="1877"/>
        <v>0</v>
      </c>
      <c r="AH318" s="60">
        <f t="shared" si="1871"/>
        <v>1</v>
      </c>
      <c r="AI318" s="60">
        <f t="shared" si="1872"/>
        <v>0</v>
      </c>
      <c r="AJ318" s="60">
        <f t="shared" si="1873"/>
        <v>0</v>
      </c>
      <c r="AK318" s="60">
        <f t="shared" si="1874"/>
        <v>0</v>
      </c>
      <c r="AL318" s="60">
        <f t="shared" si="1880"/>
        <v>0</v>
      </c>
      <c r="AM318" s="60">
        <f t="shared" si="1881"/>
        <v>0</v>
      </c>
      <c r="AN318" s="61">
        <f t="shared" si="1882"/>
        <v>68</v>
      </c>
      <c r="AO318" s="236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  <c r="CE318" s="63"/>
      <c r="CF318" s="63"/>
      <c r="CG318" s="63"/>
      <c r="CH318" s="63"/>
      <c r="CI318" s="63"/>
      <c r="CJ318" s="63"/>
      <c r="CK318" s="63"/>
    </row>
    <row r="319" spans="2:89" ht="13.5" hidden="1" outlineLevel="1">
      <c r="B319" s="15" t="s">
        <v>170</v>
      </c>
      <c r="C319" s="240">
        <v>43</v>
      </c>
      <c r="D319" s="240">
        <v>1</v>
      </c>
      <c r="E319" s="240"/>
      <c r="F319" s="240">
        <v>4</v>
      </c>
      <c r="G319" s="241">
        <v>2</v>
      </c>
      <c r="H319" s="241"/>
      <c r="I319" s="241"/>
      <c r="J319" s="241">
        <v>2</v>
      </c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41"/>
      <c r="X319" s="241"/>
      <c r="Y319" s="241"/>
      <c r="Z319" s="242">
        <f t="shared" si="1878"/>
        <v>52</v>
      </c>
      <c r="AA319" s="243">
        <f t="shared" si="1883"/>
        <v>266</v>
      </c>
      <c r="AB319" s="51"/>
      <c r="AC319" s="59" t="s">
        <v>170</v>
      </c>
      <c r="AD319" s="60">
        <f t="shared" si="1879"/>
        <v>48</v>
      </c>
      <c r="AE319" s="60">
        <f t="shared" si="1875"/>
        <v>2</v>
      </c>
      <c r="AF319" s="60">
        <f t="shared" si="1876"/>
        <v>0</v>
      </c>
      <c r="AG319" s="60">
        <f t="shared" si="1877"/>
        <v>0</v>
      </c>
      <c r="AH319" s="60">
        <f t="shared" si="1871"/>
        <v>2</v>
      </c>
      <c r="AI319" s="60">
        <f t="shared" si="1872"/>
        <v>0</v>
      </c>
      <c r="AJ319" s="60">
        <f t="shared" si="1873"/>
        <v>0</v>
      </c>
      <c r="AK319" s="60">
        <f t="shared" si="1874"/>
        <v>0</v>
      </c>
      <c r="AL319" s="60">
        <f t="shared" si="1880"/>
        <v>0</v>
      </c>
      <c r="AM319" s="60">
        <f t="shared" si="1881"/>
        <v>0</v>
      </c>
      <c r="AN319" s="61">
        <f t="shared" si="1882"/>
        <v>52</v>
      </c>
      <c r="AO319" s="236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  <c r="CE319" s="63"/>
      <c r="CF319" s="63"/>
      <c r="CG319" s="63"/>
      <c r="CH319" s="63"/>
      <c r="CI319" s="63"/>
      <c r="CJ319" s="63"/>
      <c r="CK319" s="63"/>
    </row>
    <row r="320" spans="2:89" ht="14.25" hidden="1" outlineLevel="1" thickBot="1">
      <c r="B320" s="15" t="s">
        <v>171</v>
      </c>
      <c r="C320" s="240">
        <v>33</v>
      </c>
      <c r="D320" s="240">
        <v>1</v>
      </c>
      <c r="E320" s="240"/>
      <c r="F320" s="240">
        <v>4</v>
      </c>
      <c r="G320" s="241">
        <v>2</v>
      </c>
      <c r="H320" s="241"/>
      <c r="I320" s="241"/>
      <c r="J320" s="241">
        <v>2</v>
      </c>
      <c r="K320" s="241"/>
      <c r="L320" s="241"/>
      <c r="M320" s="241"/>
      <c r="N320" s="241"/>
      <c r="O320" s="241"/>
      <c r="P320" s="241"/>
      <c r="Q320" s="241"/>
      <c r="R320" s="241"/>
      <c r="S320" s="241"/>
      <c r="T320" s="241"/>
      <c r="U320" s="241"/>
      <c r="V320" s="241"/>
      <c r="W320" s="241"/>
      <c r="X320" s="241"/>
      <c r="Y320" s="241"/>
      <c r="Z320" s="242">
        <f t="shared" si="1878"/>
        <v>42</v>
      </c>
      <c r="AA320" s="243">
        <f t="shared" si="1883"/>
        <v>233</v>
      </c>
      <c r="AB320" s="51"/>
      <c r="AC320" s="64" t="s">
        <v>171</v>
      </c>
      <c r="AD320" s="65">
        <f t="shared" si="1879"/>
        <v>38</v>
      </c>
      <c r="AE320" s="65">
        <f t="shared" si="1875"/>
        <v>2</v>
      </c>
      <c r="AF320" s="65">
        <f t="shared" si="1876"/>
        <v>0</v>
      </c>
      <c r="AG320" s="65">
        <f t="shared" si="1877"/>
        <v>0</v>
      </c>
      <c r="AH320" s="65">
        <f t="shared" si="1871"/>
        <v>2</v>
      </c>
      <c r="AI320" s="65">
        <f t="shared" si="1872"/>
        <v>0</v>
      </c>
      <c r="AJ320" s="65">
        <f t="shared" si="1873"/>
        <v>0</v>
      </c>
      <c r="AK320" s="65">
        <f t="shared" si="1874"/>
        <v>0</v>
      </c>
      <c r="AL320" s="65">
        <f t="shared" si="1880"/>
        <v>0</v>
      </c>
      <c r="AM320" s="65">
        <f t="shared" si="1881"/>
        <v>0</v>
      </c>
      <c r="AN320" s="66">
        <f t="shared" si="1882"/>
        <v>42</v>
      </c>
      <c r="AO320" s="236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  <c r="CE320" s="63"/>
      <c r="CF320" s="63"/>
      <c r="CG320" s="63"/>
      <c r="CH320" s="63"/>
      <c r="CI320" s="63"/>
      <c r="CJ320" s="63"/>
      <c r="CK320" s="63"/>
    </row>
    <row r="321" spans="2:101" s="13" customFormat="1" ht="13.5" hidden="1" outlineLevel="1">
      <c r="B321" s="18"/>
      <c r="C321" s="104"/>
      <c r="D321" s="104"/>
      <c r="E321" s="104"/>
      <c r="F321" s="104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6"/>
      <c r="AA321" s="63"/>
      <c r="AB321" s="51"/>
      <c r="AC321" s="103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236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  <c r="CE321" s="63"/>
      <c r="CF321" s="63"/>
      <c r="CG321" s="63"/>
      <c r="CH321" s="63"/>
      <c r="CI321" s="63"/>
      <c r="CJ321" s="63"/>
      <c r="CK321" s="63"/>
    </row>
    <row r="322" spans="2:101" s="13" customFormat="1" ht="13.5" collapsed="1">
      <c r="B322" s="18"/>
      <c r="C322" s="104"/>
      <c r="D322" s="104"/>
      <c r="E322" s="104"/>
      <c r="F322" s="104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6"/>
      <c r="AA322" s="63"/>
      <c r="AB322" s="51"/>
      <c r="AC322" s="103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236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  <c r="CE322" s="63"/>
      <c r="CF322" s="63"/>
      <c r="CG322" s="63"/>
      <c r="CH322" s="63"/>
      <c r="CI322" s="63"/>
      <c r="CJ322" s="63"/>
      <c r="CK322" s="63"/>
    </row>
    <row r="323" spans="2:101" ht="17.25" customHeight="1">
      <c r="B323" s="3" t="s">
        <v>243</v>
      </c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 t="s">
        <v>189</v>
      </c>
      <c r="P323" s="3"/>
      <c r="Q323" s="3"/>
      <c r="R323" s="3"/>
      <c r="S323" s="3"/>
      <c r="T323" s="3"/>
      <c r="U323" s="95">
        <v>1</v>
      </c>
      <c r="V323" s="340" t="s">
        <v>181</v>
      </c>
      <c r="W323" s="341"/>
      <c r="X323" s="341"/>
      <c r="Y323" s="117" t="str">
        <f>VLOOKUP(U323,$AO$332:$AP$355,2,FALSE)</f>
        <v>07:00-08:00</v>
      </c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234"/>
    </row>
    <row r="324" spans="2:101" ht="17.25" customHeight="1">
      <c r="B324" s="4" t="s">
        <v>0</v>
      </c>
      <c r="C324" s="5" t="s">
        <v>179</v>
      </c>
      <c r="D324" s="5"/>
      <c r="E324" s="5"/>
      <c r="F324" s="5"/>
      <c r="G324" s="107" t="s">
        <v>244</v>
      </c>
      <c r="H324" s="7"/>
      <c r="I324" s="7"/>
      <c r="J324" s="6" t="s">
        <v>232</v>
      </c>
      <c r="K324" s="7"/>
      <c r="M324" s="7"/>
      <c r="P324" s="8"/>
      <c r="Q324" s="9"/>
      <c r="R324" s="6"/>
      <c r="S324" s="6"/>
      <c r="T324" s="2"/>
      <c r="U324" s="156">
        <f>IF(BO338=MAX($BO$17:$BO$20),BO338,IF(BO339=MAX(BO338:BO341),BO339,IF(BO340=MAX(BO338:BO341),BO340,IF(BO341=MAX(BO338:BO341),BO341,""))))</f>
        <v>1</v>
      </c>
      <c r="V324" s="340" t="s">
        <v>180</v>
      </c>
      <c r="W324" s="341"/>
      <c r="X324" s="341"/>
      <c r="Y324" s="117" t="str">
        <f>VLOOKUP(U324,$AO$332:$AP$355,2,FALSE)</f>
        <v>07:00-08:00</v>
      </c>
      <c r="Z324" s="118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234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4"/>
      <c r="CB324" s="43"/>
      <c r="CC324" s="43"/>
      <c r="CD324" s="150"/>
      <c r="CE324" s="150"/>
      <c r="CF324" s="150"/>
      <c r="CG324" s="43"/>
      <c r="CH324" s="43"/>
      <c r="CI324" s="43"/>
      <c r="CJ324" s="43"/>
      <c r="CK324" s="43"/>
    </row>
    <row r="325" spans="2:101" ht="17.25" customHeight="1">
      <c r="B325" s="4" t="s">
        <v>242</v>
      </c>
      <c r="C325" s="6" t="s">
        <v>224</v>
      </c>
      <c r="D325" s="6"/>
      <c r="E325" s="4"/>
      <c r="F325" s="7"/>
      <c r="G325" s="107" t="s">
        <v>1</v>
      </c>
      <c r="H325" s="7"/>
      <c r="I325" s="7"/>
      <c r="J325" s="6" t="s">
        <v>227</v>
      </c>
      <c r="K325" s="7"/>
      <c r="M325" s="7"/>
      <c r="P325" s="8"/>
      <c r="Q325" s="9"/>
      <c r="R325" s="6"/>
      <c r="S325" s="6"/>
      <c r="T325" s="2"/>
      <c r="U325" s="96">
        <f>IF(BO348=MAX($BO$27:$BO$30),BO348,IF(BO349=MAX(BO348:BO351),BO349,IF(BO350=MAX(BO348:BO351),BO350,IF(BO351=MAX(BO348:BO351),BO351,""))))</f>
        <v>3</v>
      </c>
      <c r="V325" s="340" t="s">
        <v>175</v>
      </c>
      <c r="W325" s="341"/>
      <c r="X325" s="341"/>
      <c r="Y325" s="117" t="str">
        <f>VLOOKUP(U325,$AO$332:$AP$355,2,FALSE)</f>
        <v>18:00-19:00</v>
      </c>
      <c r="Z325" s="119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4"/>
      <c r="CB325" s="43"/>
      <c r="CC325" s="43"/>
      <c r="CD325" s="150"/>
      <c r="CE325" s="150"/>
      <c r="CF325" s="150"/>
      <c r="CG325" s="43"/>
      <c r="CH325" s="43"/>
      <c r="CI325" s="43"/>
      <c r="CJ325" s="43"/>
      <c r="CK325" s="43"/>
    </row>
    <row r="326" spans="2:101" ht="14.25">
      <c r="B326" s="11" t="s">
        <v>2</v>
      </c>
      <c r="C326" s="6" t="s">
        <v>225</v>
      </c>
      <c r="D326" s="12"/>
      <c r="E326" s="7"/>
      <c r="F326" s="7"/>
      <c r="G326" s="107" t="s">
        <v>245</v>
      </c>
      <c r="H326" s="7"/>
      <c r="I326" s="7"/>
      <c r="J326" s="6" t="s">
        <v>228</v>
      </c>
      <c r="K326" s="7"/>
      <c r="M326" s="7"/>
      <c r="P326" s="8"/>
      <c r="Q326" s="9"/>
      <c r="R326" s="6"/>
      <c r="S326" s="6"/>
      <c r="T326" s="2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</row>
    <row r="327" spans="2:101" ht="14.25">
      <c r="B327" s="11"/>
      <c r="C327" s="12"/>
      <c r="D327" s="12"/>
      <c r="E327" s="7"/>
      <c r="F327" s="7"/>
      <c r="G327" s="107"/>
      <c r="H327" s="7"/>
      <c r="I327" s="7"/>
      <c r="J327" s="6"/>
      <c r="K327" s="7"/>
      <c r="M327" s="7"/>
      <c r="P327" s="8"/>
      <c r="Q327" s="9"/>
      <c r="R327" s="6"/>
      <c r="S327" s="6"/>
      <c r="T327" s="2"/>
      <c r="U327" s="120" t="str">
        <f>IF(Y323=Y324,"Hora Pico dia igual a Hora Pico Manhã",IF(Y323=Y325,"Hora Pico Dia igual a Hora Pico Tarde",""))</f>
        <v>Hora Pico dia igual a Hora Pico Manhã</v>
      </c>
      <c r="V327" s="2"/>
      <c r="W327" s="2"/>
      <c r="X327" s="2"/>
      <c r="Y327" s="2"/>
      <c r="Z327" s="2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R327" s="1"/>
    </row>
    <row r="328" spans="2:101" ht="13.5" hidden="1" outlineLevel="1" thickBot="1"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R328" s="1"/>
    </row>
    <row r="329" spans="2:101" s="48" customFormat="1" ht="12.75" hidden="1" customHeight="1" outlineLevel="1">
      <c r="B329" s="348" t="s">
        <v>3</v>
      </c>
      <c r="C329" s="369" t="s">
        <v>45</v>
      </c>
      <c r="D329" s="369"/>
      <c r="E329" s="369"/>
      <c r="F329" s="369"/>
      <c r="G329" s="369" t="s">
        <v>46</v>
      </c>
      <c r="H329" s="369"/>
      <c r="I329" s="369"/>
      <c r="J329" s="369"/>
      <c r="K329" s="369"/>
      <c r="L329" s="369"/>
      <c r="M329" s="369"/>
      <c r="N329" s="369"/>
      <c r="O329" s="369"/>
      <c r="P329" s="369"/>
      <c r="Q329" s="369"/>
      <c r="R329" s="369"/>
      <c r="S329" s="369"/>
      <c r="T329" s="369"/>
      <c r="U329" s="369"/>
      <c r="V329" s="369"/>
      <c r="W329" s="369"/>
      <c r="X329" s="369"/>
      <c r="Y329" s="369"/>
      <c r="Z329" s="348" t="s">
        <v>47</v>
      </c>
      <c r="AA329" s="348" t="s">
        <v>48</v>
      </c>
      <c r="AB329" s="47"/>
      <c r="AC329" s="370" t="s">
        <v>49</v>
      </c>
      <c r="AD329" s="373" t="s">
        <v>4</v>
      </c>
      <c r="AE329" s="374" t="s">
        <v>50</v>
      </c>
      <c r="AF329" s="374"/>
      <c r="AG329" s="374"/>
      <c r="AH329" s="374"/>
      <c r="AI329" s="374"/>
      <c r="AJ329" s="374"/>
      <c r="AK329" s="374"/>
      <c r="AL329" s="374"/>
      <c r="AM329" s="374"/>
      <c r="AN329" s="375" t="s">
        <v>8</v>
      </c>
      <c r="AO329" s="235"/>
      <c r="AP329" s="355" t="s">
        <v>3</v>
      </c>
      <c r="AQ329" s="358" t="s">
        <v>45</v>
      </c>
      <c r="AR329" s="358"/>
      <c r="AS329" s="358"/>
      <c r="AT329" s="358"/>
      <c r="AU329" s="358" t="s">
        <v>46</v>
      </c>
      <c r="AV329" s="358"/>
      <c r="AW329" s="358"/>
      <c r="AX329" s="358"/>
      <c r="AY329" s="358"/>
      <c r="AZ329" s="358"/>
      <c r="BA329" s="358"/>
      <c r="BB329" s="358"/>
      <c r="BC329" s="358"/>
      <c r="BD329" s="358"/>
      <c r="BE329" s="358"/>
      <c r="BF329" s="358"/>
      <c r="BG329" s="358"/>
      <c r="BH329" s="358"/>
      <c r="BI329" s="358"/>
      <c r="BJ329" s="358"/>
      <c r="BK329" s="358"/>
      <c r="BL329" s="358"/>
      <c r="BM329" s="358"/>
      <c r="BN329" s="359" t="s">
        <v>48</v>
      </c>
      <c r="BO329" s="47"/>
      <c r="BP329" s="47"/>
      <c r="BQ329" s="47"/>
      <c r="BR329" s="362" t="s">
        <v>49</v>
      </c>
      <c r="BS329" s="342" t="s">
        <v>4</v>
      </c>
      <c r="BT329" s="365" t="s">
        <v>50</v>
      </c>
      <c r="BU329" s="365"/>
      <c r="BV329" s="365"/>
      <c r="BW329" s="365"/>
      <c r="BX329" s="365"/>
      <c r="BY329" s="365"/>
      <c r="BZ329" s="365"/>
      <c r="CA329" s="365"/>
      <c r="CB329" s="365"/>
      <c r="CC329" s="366" t="s">
        <v>8</v>
      </c>
      <c r="CD329" s="151"/>
      <c r="CE329" s="151"/>
      <c r="CF329" s="151"/>
      <c r="CG329" s="362" t="s">
        <v>49</v>
      </c>
      <c r="CH329" s="342" t="s">
        <v>9</v>
      </c>
      <c r="CI329" s="342" t="s">
        <v>10</v>
      </c>
      <c r="CJ329" s="342" t="s">
        <v>7</v>
      </c>
      <c r="CK329" s="345" t="s">
        <v>8</v>
      </c>
      <c r="CN329" s="362" t="s">
        <v>49</v>
      </c>
      <c r="CO329" s="342" t="s">
        <v>184</v>
      </c>
      <c r="CP329" s="342" t="s">
        <v>182</v>
      </c>
      <c r="CQ329" s="342" t="s">
        <v>183</v>
      </c>
      <c r="CR329" s="345" t="s">
        <v>8</v>
      </c>
      <c r="CT329" s="362" t="s">
        <v>49</v>
      </c>
      <c r="CU329" s="342" t="s">
        <v>178</v>
      </c>
      <c r="CV329" s="342" t="s">
        <v>185</v>
      </c>
      <c r="CW329" s="345" t="s">
        <v>8</v>
      </c>
    </row>
    <row r="330" spans="2:101" s="49" customFormat="1" ht="12.75" hidden="1" customHeight="1" outlineLevel="1">
      <c r="B330" s="348"/>
      <c r="C330" s="348" t="s">
        <v>51</v>
      </c>
      <c r="D330" s="348" t="s">
        <v>229</v>
      </c>
      <c r="E330" s="348" t="s">
        <v>53</v>
      </c>
      <c r="F330" s="238" t="s">
        <v>54</v>
      </c>
      <c r="G330" s="348" t="s">
        <v>55</v>
      </c>
      <c r="H330" s="348"/>
      <c r="I330" s="348"/>
      <c r="J330" s="348" t="s">
        <v>56</v>
      </c>
      <c r="K330" s="348"/>
      <c r="L330" s="348"/>
      <c r="M330" s="348"/>
      <c r="N330" s="348" t="s">
        <v>40</v>
      </c>
      <c r="O330" s="348"/>
      <c r="P330" s="348"/>
      <c r="Q330" s="348"/>
      <c r="R330" s="348"/>
      <c r="S330" s="348"/>
      <c r="T330" s="348"/>
      <c r="U330" s="348" t="s">
        <v>7</v>
      </c>
      <c r="V330" s="348"/>
      <c r="W330" s="348"/>
      <c r="X330" s="348"/>
      <c r="Y330" s="348"/>
      <c r="Z330" s="348"/>
      <c r="AA330" s="348"/>
      <c r="AB330" s="47"/>
      <c r="AC330" s="371"/>
      <c r="AD330" s="343"/>
      <c r="AE330" s="349" t="s">
        <v>5</v>
      </c>
      <c r="AF330" s="349"/>
      <c r="AG330" s="349"/>
      <c r="AH330" s="349" t="s">
        <v>6</v>
      </c>
      <c r="AI330" s="349"/>
      <c r="AJ330" s="349"/>
      <c r="AK330" s="349"/>
      <c r="AL330" s="350" t="s">
        <v>40</v>
      </c>
      <c r="AM330" s="350" t="s">
        <v>7</v>
      </c>
      <c r="AN330" s="376"/>
      <c r="AO330" s="235"/>
      <c r="AP330" s="356"/>
      <c r="AQ330" s="352" t="s">
        <v>51</v>
      </c>
      <c r="AR330" s="352" t="s">
        <v>52</v>
      </c>
      <c r="AS330" s="352" t="s">
        <v>53</v>
      </c>
      <c r="AT330" s="300" t="s">
        <v>54</v>
      </c>
      <c r="AU330" s="354" t="s">
        <v>55</v>
      </c>
      <c r="AV330" s="354"/>
      <c r="AW330" s="354"/>
      <c r="AX330" s="354" t="s">
        <v>56</v>
      </c>
      <c r="AY330" s="354"/>
      <c r="AZ330" s="354"/>
      <c r="BA330" s="354"/>
      <c r="BB330" s="354" t="s">
        <v>40</v>
      </c>
      <c r="BC330" s="354"/>
      <c r="BD330" s="354"/>
      <c r="BE330" s="354"/>
      <c r="BF330" s="354"/>
      <c r="BG330" s="354"/>
      <c r="BH330" s="354"/>
      <c r="BI330" s="354" t="s">
        <v>7</v>
      </c>
      <c r="BJ330" s="354"/>
      <c r="BK330" s="354"/>
      <c r="BL330" s="354"/>
      <c r="BM330" s="354"/>
      <c r="BN330" s="360"/>
      <c r="BO330" s="47"/>
      <c r="BP330" s="47"/>
      <c r="BQ330" s="47"/>
      <c r="BR330" s="363"/>
      <c r="BS330" s="343"/>
      <c r="BT330" s="349" t="s">
        <v>5</v>
      </c>
      <c r="BU330" s="349"/>
      <c r="BV330" s="349"/>
      <c r="BW330" s="378" t="s">
        <v>6</v>
      </c>
      <c r="BX330" s="379"/>
      <c r="BY330" s="379"/>
      <c r="BZ330" s="380"/>
      <c r="CA330" s="350" t="s">
        <v>40</v>
      </c>
      <c r="CB330" s="350" t="s">
        <v>7</v>
      </c>
      <c r="CC330" s="367"/>
      <c r="CD330" s="151"/>
      <c r="CE330" s="151"/>
      <c r="CF330" s="151"/>
      <c r="CG330" s="363"/>
      <c r="CH330" s="343"/>
      <c r="CI330" s="343"/>
      <c r="CJ330" s="343"/>
      <c r="CK330" s="346"/>
      <c r="CN330" s="363"/>
      <c r="CO330" s="343"/>
      <c r="CP330" s="343"/>
      <c r="CQ330" s="343"/>
      <c r="CR330" s="346"/>
      <c r="CT330" s="363"/>
      <c r="CU330" s="343"/>
      <c r="CV330" s="343"/>
      <c r="CW330" s="346"/>
    </row>
    <row r="331" spans="2:101" s="50" customFormat="1" ht="26.25" hidden="1" outlineLevel="1" thickBot="1">
      <c r="B331" s="348"/>
      <c r="C331" s="348"/>
      <c r="D331" s="348"/>
      <c r="E331" s="348"/>
      <c r="F331" s="238" t="s">
        <v>57</v>
      </c>
      <c r="G331" s="239" t="s">
        <v>58</v>
      </c>
      <c r="H331" s="239" t="s">
        <v>59</v>
      </c>
      <c r="I331" s="239" t="s">
        <v>60</v>
      </c>
      <c r="J331" s="239" t="s">
        <v>61</v>
      </c>
      <c r="K331" s="239" t="s">
        <v>62</v>
      </c>
      <c r="L331" s="239" t="s">
        <v>63</v>
      </c>
      <c r="M331" s="239" t="s">
        <v>44</v>
      </c>
      <c r="N331" s="239" t="s">
        <v>64</v>
      </c>
      <c r="O331" s="239" t="s">
        <v>65</v>
      </c>
      <c r="P331" s="239" t="s">
        <v>66</v>
      </c>
      <c r="Q331" s="239" t="s">
        <v>67</v>
      </c>
      <c r="R331" s="239" t="s">
        <v>68</v>
      </c>
      <c r="S331" s="239" t="s">
        <v>69</v>
      </c>
      <c r="T331" s="239" t="s">
        <v>70</v>
      </c>
      <c r="U331" s="239" t="s">
        <v>71</v>
      </c>
      <c r="V331" s="239" t="s">
        <v>72</v>
      </c>
      <c r="W331" s="239" t="s">
        <v>73</v>
      </c>
      <c r="X331" s="239" t="s">
        <v>74</v>
      </c>
      <c r="Y331" s="239" t="s">
        <v>75</v>
      </c>
      <c r="Z331" s="348"/>
      <c r="AA331" s="348"/>
      <c r="AB331" s="47"/>
      <c r="AC331" s="372"/>
      <c r="AD331" s="351"/>
      <c r="AE331" s="97" t="s">
        <v>41</v>
      </c>
      <c r="AF331" s="97" t="s">
        <v>42</v>
      </c>
      <c r="AG331" s="97" t="s">
        <v>43</v>
      </c>
      <c r="AH331" s="97" t="s">
        <v>41</v>
      </c>
      <c r="AI331" s="97" t="s">
        <v>42</v>
      </c>
      <c r="AJ331" s="97" t="s">
        <v>43</v>
      </c>
      <c r="AK331" s="97" t="s">
        <v>44</v>
      </c>
      <c r="AL331" s="351"/>
      <c r="AM331" s="351"/>
      <c r="AN331" s="377"/>
      <c r="AO331" s="235"/>
      <c r="AP331" s="357"/>
      <c r="AQ331" s="353"/>
      <c r="AR331" s="353"/>
      <c r="AS331" s="353"/>
      <c r="AT331" s="301" t="s">
        <v>57</v>
      </c>
      <c r="AU331" s="302" t="s">
        <v>58</v>
      </c>
      <c r="AV331" s="302" t="s">
        <v>59</v>
      </c>
      <c r="AW331" s="302" t="s">
        <v>60</v>
      </c>
      <c r="AX331" s="302" t="s">
        <v>61</v>
      </c>
      <c r="AY331" s="302" t="s">
        <v>62</v>
      </c>
      <c r="AZ331" s="302" t="s">
        <v>63</v>
      </c>
      <c r="BA331" s="302" t="s">
        <v>44</v>
      </c>
      <c r="BB331" s="302" t="s">
        <v>64</v>
      </c>
      <c r="BC331" s="302" t="s">
        <v>65</v>
      </c>
      <c r="BD331" s="302" t="s">
        <v>66</v>
      </c>
      <c r="BE331" s="302" t="s">
        <v>67</v>
      </c>
      <c r="BF331" s="302" t="s">
        <v>68</v>
      </c>
      <c r="BG331" s="302" t="s">
        <v>69</v>
      </c>
      <c r="BH331" s="302" t="s">
        <v>70</v>
      </c>
      <c r="BI331" s="302" t="s">
        <v>71</v>
      </c>
      <c r="BJ331" s="302" t="s">
        <v>72</v>
      </c>
      <c r="BK331" s="302" t="s">
        <v>73</v>
      </c>
      <c r="BL331" s="302" t="s">
        <v>74</v>
      </c>
      <c r="BM331" s="302" t="s">
        <v>75</v>
      </c>
      <c r="BN331" s="361"/>
      <c r="BO331" s="47"/>
      <c r="BP331" s="47"/>
      <c r="BQ331" s="47"/>
      <c r="BR331" s="364"/>
      <c r="BS331" s="344"/>
      <c r="BT331" s="133" t="s">
        <v>41</v>
      </c>
      <c r="BU331" s="133" t="s">
        <v>42</v>
      </c>
      <c r="BV331" s="133" t="s">
        <v>43</v>
      </c>
      <c r="BW331" s="133" t="s">
        <v>41</v>
      </c>
      <c r="BX331" s="133" t="s">
        <v>42</v>
      </c>
      <c r="BY331" s="133" t="s">
        <v>43</v>
      </c>
      <c r="BZ331" s="133" t="s">
        <v>44</v>
      </c>
      <c r="CA331" s="344"/>
      <c r="CB331" s="344"/>
      <c r="CC331" s="368"/>
      <c r="CD331" s="151"/>
      <c r="CE331" s="151"/>
      <c r="CF331" s="151"/>
      <c r="CG331" s="364"/>
      <c r="CH331" s="344"/>
      <c r="CI331" s="344"/>
      <c r="CJ331" s="344"/>
      <c r="CK331" s="347"/>
      <c r="CN331" s="364"/>
      <c r="CO331" s="344"/>
      <c r="CP331" s="344"/>
      <c r="CQ331" s="344"/>
      <c r="CR331" s="347"/>
      <c r="CT331" s="364"/>
      <c r="CU331" s="344"/>
      <c r="CV331" s="344"/>
      <c r="CW331" s="347"/>
    </row>
    <row r="332" spans="2:101" s="55" customFormat="1" ht="13.5" hidden="1" outlineLevel="1">
      <c r="B332" s="15" t="s">
        <v>76</v>
      </c>
      <c r="C332" s="240">
        <v>32</v>
      </c>
      <c r="D332" s="240">
        <v>3</v>
      </c>
      <c r="E332" s="240"/>
      <c r="F332" s="240">
        <v>4</v>
      </c>
      <c r="G332" s="241">
        <v>1</v>
      </c>
      <c r="H332" s="241"/>
      <c r="I332" s="241"/>
      <c r="J332" s="241">
        <v>1</v>
      </c>
      <c r="K332" s="241"/>
      <c r="L332" s="241"/>
      <c r="M332" s="241"/>
      <c r="N332" s="241"/>
      <c r="O332" s="241"/>
      <c r="P332" s="241"/>
      <c r="Q332" s="241"/>
      <c r="R332" s="241"/>
      <c r="S332" s="241"/>
      <c r="T332" s="241"/>
      <c r="U332" s="241"/>
      <c r="V332" s="241"/>
      <c r="W332" s="241"/>
      <c r="X332" s="241"/>
      <c r="Y332" s="241"/>
      <c r="Z332" s="242">
        <f>SUM(C332:Y332)</f>
        <v>41</v>
      </c>
      <c r="AA332" s="243"/>
      <c r="AB332" s="51"/>
      <c r="AC332" s="52" t="s">
        <v>76</v>
      </c>
      <c r="AD332" s="53">
        <f>SUM(C332:F332)</f>
        <v>39</v>
      </c>
      <c r="AE332" s="53">
        <f t="shared" ref="AE332:AK351" si="1884">G332</f>
        <v>1</v>
      </c>
      <c r="AF332" s="53">
        <f t="shared" ref="AF332:AF350" si="1885">H332</f>
        <v>0</v>
      </c>
      <c r="AG332" s="53">
        <f t="shared" ref="AG332:AG350" si="1886">I332</f>
        <v>0</v>
      </c>
      <c r="AH332" s="53">
        <f t="shared" ref="AH332:AH350" si="1887">J332</f>
        <v>1</v>
      </c>
      <c r="AI332" s="53">
        <f t="shared" ref="AI332:AI350" si="1888">K332</f>
        <v>0</v>
      </c>
      <c r="AJ332" s="53">
        <f t="shared" ref="AJ332:AJ350" si="1889">L332</f>
        <v>0</v>
      </c>
      <c r="AK332" s="53">
        <f t="shared" ref="AK332:AK350" si="1890">M332</f>
        <v>0</v>
      </c>
      <c r="AL332" s="53">
        <f>SUM(N332:T332)</f>
        <v>0</v>
      </c>
      <c r="AM332" s="53">
        <f>SUM(U332:Y332)</f>
        <v>0</v>
      </c>
      <c r="AN332" s="54">
        <f>SUM(AD332:AM332)</f>
        <v>41</v>
      </c>
      <c r="AO332" s="236" t="str">
        <f t="shared" ref="AO332:AO355" si="1891">BO332</f>
        <v/>
      </c>
      <c r="AP332" s="294" t="s">
        <v>11</v>
      </c>
      <c r="AQ332" s="295">
        <f>SUM(C332:C335)</f>
        <v>93</v>
      </c>
      <c r="AR332" s="295">
        <f t="shared" ref="AR332" si="1892">SUM(D332:D335)</f>
        <v>7</v>
      </c>
      <c r="AS332" s="295">
        <f t="shared" ref="AS332" si="1893">SUM(E332:E335)</f>
        <v>0</v>
      </c>
      <c r="AT332" s="295">
        <f t="shared" ref="AT332" si="1894">SUM(F332:F335)</f>
        <v>13</v>
      </c>
      <c r="AU332" s="295">
        <f t="shared" ref="AU332" si="1895">SUM(G332:G335)</f>
        <v>3</v>
      </c>
      <c r="AV332" s="295">
        <f t="shared" ref="AV332" si="1896">SUM(H332:H335)</f>
        <v>0</v>
      </c>
      <c r="AW332" s="295">
        <f t="shared" ref="AW332" si="1897">SUM(I332:I335)</f>
        <v>0</v>
      </c>
      <c r="AX332" s="295">
        <f t="shared" ref="AX332" si="1898">SUM(J332:J335)</f>
        <v>2</v>
      </c>
      <c r="AY332" s="295">
        <f t="shared" ref="AY332" si="1899">SUM(K332:K335)</f>
        <v>0</v>
      </c>
      <c r="AZ332" s="295">
        <f t="shared" ref="AZ332" si="1900">SUM(L332:L335)</f>
        <v>0</v>
      </c>
      <c r="BA332" s="295">
        <f t="shared" ref="BA332" si="1901">SUM(M332:M335)</f>
        <v>0</v>
      </c>
      <c r="BB332" s="295">
        <f t="shared" ref="BB332" si="1902">SUM(N332:N335)</f>
        <v>0</v>
      </c>
      <c r="BC332" s="295">
        <f t="shared" ref="BC332" si="1903">SUM(O332:O335)</f>
        <v>0</v>
      </c>
      <c r="BD332" s="295">
        <f t="shared" ref="BD332" si="1904">SUM(P332:P335)</f>
        <v>0</v>
      </c>
      <c r="BE332" s="295">
        <f t="shared" ref="BE332" si="1905">SUM(Q332:Q335)</f>
        <v>0</v>
      </c>
      <c r="BF332" s="295">
        <f t="shared" ref="BF332" si="1906">SUM(R332:R335)</f>
        <v>0</v>
      </c>
      <c r="BG332" s="295">
        <f t="shared" ref="BG332" si="1907">SUM(S332:S335)</f>
        <v>0</v>
      </c>
      <c r="BH332" s="295">
        <f t="shared" ref="BH332" si="1908">SUM(T332:T335)</f>
        <v>0</v>
      </c>
      <c r="BI332" s="295">
        <f t="shared" ref="BI332" si="1909">SUM(U332:U335)</f>
        <v>0</v>
      </c>
      <c r="BJ332" s="295">
        <f t="shared" ref="BJ332" si="1910">SUM(V332:V335)</f>
        <v>0</v>
      </c>
      <c r="BK332" s="295">
        <f t="shared" ref="BK332" si="1911">SUM(W332:W335)</f>
        <v>0</v>
      </c>
      <c r="BL332" s="295">
        <f t="shared" ref="BL332" si="1912">SUM(X332:X335)</f>
        <v>0</v>
      </c>
      <c r="BM332" s="295">
        <f t="shared" ref="BM332" si="1913">SUM(Y332:Y335)</f>
        <v>0</v>
      </c>
      <c r="BN332" s="296">
        <f>SUM(AQ332:BM332)</f>
        <v>118</v>
      </c>
      <c r="BO332" s="51" t="str">
        <f t="shared" ref="BO332:BO337" si="1914">IF(BN332=MAX($BN$332:$BN$355),1,"")</f>
        <v/>
      </c>
      <c r="BP332" s="51"/>
      <c r="BQ332" s="121" t="str">
        <f t="shared" ref="BQ332:BQ355" si="1915">AO332</f>
        <v/>
      </c>
      <c r="BR332" s="157" t="s">
        <v>11</v>
      </c>
      <c r="BS332" s="158">
        <f>CH332</f>
        <v>113</v>
      </c>
      <c r="BT332" s="158">
        <f t="shared" ref="BT332" si="1916">SUM(AE332:AE335)</f>
        <v>3</v>
      </c>
      <c r="BU332" s="158">
        <f t="shared" ref="BU332" si="1917">SUM(AF332:AF335)</f>
        <v>0</v>
      </c>
      <c r="BV332" s="158">
        <f t="shared" ref="BV332" si="1918">SUM(AG332:AG335)</f>
        <v>0</v>
      </c>
      <c r="BW332" s="158">
        <f t="shared" ref="BW332" si="1919">SUM(AH332:AH335)</f>
        <v>2</v>
      </c>
      <c r="BX332" s="158">
        <f t="shared" ref="BX332" si="1920">SUM(AI332:AI335)</f>
        <v>0</v>
      </c>
      <c r="BY332" s="158">
        <f t="shared" ref="BY332" si="1921">SUM(AJ332:AJ335)</f>
        <v>0</v>
      </c>
      <c r="BZ332" s="158">
        <f t="shared" ref="BZ332" si="1922">SUM(AK332:AK335)</f>
        <v>0</v>
      </c>
      <c r="CA332" s="158">
        <f t="shared" ref="CA332" si="1923">SUM(AL332:AL335)</f>
        <v>0</v>
      </c>
      <c r="CB332" s="158">
        <f t="shared" ref="CB332" si="1924">SUM(AM332:AM335)</f>
        <v>0</v>
      </c>
      <c r="CC332" s="159">
        <f>SUM(BS332:CB332)</f>
        <v>118</v>
      </c>
      <c r="CD332" s="121" t="str">
        <f>BQ332</f>
        <v/>
      </c>
      <c r="CE332" s="121"/>
      <c r="CF332" s="121" t="str">
        <f>CD332</f>
        <v/>
      </c>
      <c r="CG332" s="157" t="s">
        <v>11</v>
      </c>
      <c r="CH332" s="158">
        <f>SUM(AD332:AD335)</f>
        <v>113</v>
      </c>
      <c r="CI332" s="158">
        <f>SUM(AE332:AK335)</f>
        <v>5</v>
      </c>
      <c r="CJ332" s="158">
        <f>SUM(CA332:CB332)</f>
        <v>0</v>
      </c>
      <c r="CK332" s="159">
        <f>SUM(CH332:CJ332)</f>
        <v>118</v>
      </c>
      <c r="CM332" s="202" t="str">
        <f>BQ332</f>
        <v/>
      </c>
      <c r="CN332" s="154" t="s">
        <v>11</v>
      </c>
      <c r="CO332" s="146">
        <f>BS332</f>
        <v>113</v>
      </c>
      <c r="CP332" s="146">
        <f>BT332+BU332+BW332+BX332</f>
        <v>5</v>
      </c>
      <c r="CQ332" s="146">
        <f>BV332+BY332+BZ332+CA332+CB332</f>
        <v>0</v>
      </c>
      <c r="CR332" s="147">
        <f>CC332</f>
        <v>118</v>
      </c>
      <c r="CS332" s="202" t="str">
        <f>CM332</f>
        <v/>
      </c>
      <c r="CT332" s="154" t="s">
        <v>11</v>
      </c>
      <c r="CU332" s="146">
        <f>CO332</f>
        <v>113</v>
      </c>
      <c r="CV332" s="146">
        <f>CP332+CQ332</f>
        <v>5</v>
      </c>
      <c r="CW332" s="147">
        <f>CR332</f>
        <v>118</v>
      </c>
    </row>
    <row r="333" spans="2:101" s="55" customFormat="1" ht="13.5" hidden="1" outlineLevel="1">
      <c r="B333" s="15" t="s">
        <v>77</v>
      </c>
      <c r="C333" s="240">
        <v>22</v>
      </c>
      <c r="D333" s="240">
        <v>2</v>
      </c>
      <c r="E333" s="240"/>
      <c r="F333" s="240">
        <v>4</v>
      </c>
      <c r="G333" s="241">
        <v>1</v>
      </c>
      <c r="H333" s="241"/>
      <c r="I333" s="241"/>
      <c r="J333" s="241">
        <v>1</v>
      </c>
      <c r="K333" s="241"/>
      <c r="L333" s="241"/>
      <c r="M333" s="241"/>
      <c r="N333" s="241"/>
      <c r="O333" s="241"/>
      <c r="P333" s="241"/>
      <c r="Q333" s="241"/>
      <c r="R333" s="241"/>
      <c r="S333" s="241"/>
      <c r="T333" s="241"/>
      <c r="U333" s="241"/>
      <c r="V333" s="241"/>
      <c r="W333" s="241"/>
      <c r="X333" s="241"/>
      <c r="Y333" s="241"/>
      <c r="Z333" s="242">
        <f t="shared" ref="Z333:Z396" si="1925">SUM(C333:Y333)</f>
        <v>30</v>
      </c>
      <c r="AA333" s="243"/>
      <c r="AB333" s="51"/>
      <c r="AC333" s="56" t="s">
        <v>77</v>
      </c>
      <c r="AD333" s="57">
        <f t="shared" ref="AD333:AD396" si="1926">SUM(C333:F333)</f>
        <v>28</v>
      </c>
      <c r="AE333" s="57">
        <f t="shared" si="1884"/>
        <v>1</v>
      </c>
      <c r="AF333" s="57">
        <f t="shared" si="1885"/>
        <v>0</v>
      </c>
      <c r="AG333" s="57">
        <f t="shared" si="1886"/>
        <v>0</v>
      </c>
      <c r="AH333" s="57">
        <f t="shared" si="1887"/>
        <v>1</v>
      </c>
      <c r="AI333" s="57">
        <f t="shared" si="1888"/>
        <v>0</v>
      </c>
      <c r="AJ333" s="57">
        <f t="shared" si="1889"/>
        <v>0</v>
      </c>
      <c r="AK333" s="57">
        <f t="shared" si="1890"/>
        <v>0</v>
      </c>
      <c r="AL333" s="57">
        <f t="shared" ref="AL333:AL396" si="1927">SUM(N333:T333)</f>
        <v>0</v>
      </c>
      <c r="AM333" s="57">
        <f t="shared" ref="AM333:AM396" si="1928">SUM(U333:Y333)</f>
        <v>0</v>
      </c>
      <c r="AN333" s="58">
        <f t="shared" ref="AN333:AN396" si="1929">SUM(AD333:AM333)</f>
        <v>30</v>
      </c>
      <c r="AO333" s="236" t="str">
        <f t="shared" si="1891"/>
        <v/>
      </c>
      <c r="AP333" s="306" t="s">
        <v>12</v>
      </c>
      <c r="AQ333" s="307">
        <f>SUM(C336:C339)</f>
        <v>67</v>
      </c>
      <c r="AR333" s="307">
        <f t="shared" ref="AR333" si="1930">SUM(D336:D339)</f>
        <v>6</v>
      </c>
      <c r="AS333" s="307">
        <f t="shared" ref="AS333" si="1931">SUM(E336:E339)</f>
        <v>0</v>
      </c>
      <c r="AT333" s="307">
        <f t="shared" ref="AT333" si="1932">SUM(F336:F339)</f>
        <v>0</v>
      </c>
      <c r="AU333" s="307">
        <f t="shared" ref="AU333" si="1933">SUM(G336:G339)</f>
        <v>0</v>
      </c>
      <c r="AV333" s="307">
        <f t="shared" ref="AV333" si="1934">SUM(H336:H339)</f>
        <v>0</v>
      </c>
      <c r="AW333" s="307">
        <f t="shared" ref="AW333" si="1935">SUM(I336:I339)</f>
        <v>0</v>
      </c>
      <c r="AX333" s="307">
        <f t="shared" ref="AX333" si="1936">SUM(J336:J339)</f>
        <v>1</v>
      </c>
      <c r="AY333" s="307">
        <f t="shared" ref="AY333" si="1937">SUM(K336:K339)</f>
        <v>0</v>
      </c>
      <c r="AZ333" s="307">
        <f t="shared" ref="AZ333" si="1938">SUM(L336:L339)</f>
        <v>0</v>
      </c>
      <c r="BA333" s="307">
        <f t="shared" ref="BA333" si="1939">SUM(M336:M339)</f>
        <v>0</v>
      </c>
      <c r="BB333" s="307">
        <f t="shared" ref="BB333" si="1940">SUM(N336:N339)</f>
        <v>0</v>
      </c>
      <c r="BC333" s="307">
        <f t="shared" ref="BC333" si="1941">SUM(O336:O339)</f>
        <v>0</v>
      </c>
      <c r="BD333" s="307">
        <f t="shared" ref="BD333" si="1942">SUM(P336:P339)</f>
        <v>0</v>
      </c>
      <c r="BE333" s="307">
        <f t="shared" ref="BE333" si="1943">SUM(Q336:Q339)</f>
        <v>0</v>
      </c>
      <c r="BF333" s="307">
        <f t="shared" ref="BF333" si="1944">SUM(R336:R339)</f>
        <v>0</v>
      </c>
      <c r="BG333" s="307">
        <f t="shared" ref="BG333" si="1945">SUM(S336:S339)</f>
        <v>0</v>
      </c>
      <c r="BH333" s="307">
        <f t="shared" ref="BH333" si="1946">SUM(T336:T339)</f>
        <v>0</v>
      </c>
      <c r="BI333" s="307">
        <f t="shared" ref="BI333" si="1947">SUM(U336:U339)</f>
        <v>0</v>
      </c>
      <c r="BJ333" s="307">
        <f t="shared" ref="BJ333" si="1948">SUM(V336:V339)</f>
        <v>0</v>
      </c>
      <c r="BK333" s="307">
        <f t="shared" ref="BK333" si="1949">SUM(W336:W339)</f>
        <v>0</v>
      </c>
      <c r="BL333" s="307">
        <f t="shared" ref="BL333" si="1950">SUM(X336:X339)</f>
        <v>0</v>
      </c>
      <c r="BM333" s="307">
        <f t="shared" ref="BM333" si="1951">SUM(Y336:Y339)</f>
        <v>0</v>
      </c>
      <c r="BN333" s="308">
        <f t="shared" ref="BN333:BN355" si="1952">SUM(AQ333:BM333)</f>
        <v>74</v>
      </c>
      <c r="BO333" s="51" t="str">
        <f t="shared" si="1914"/>
        <v/>
      </c>
      <c r="BP333" s="51"/>
      <c r="BQ333" s="121" t="str">
        <f t="shared" si="1915"/>
        <v/>
      </c>
      <c r="BR333" s="152" t="s">
        <v>12</v>
      </c>
      <c r="BS333" s="93">
        <f>CH333</f>
        <v>73</v>
      </c>
      <c r="BT333" s="93">
        <f t="shared" ref="BT333" si="1953">SUM(AE336:AE339)</f>
        <v>0</v>
      </c>
      <c r="BU333" s="93">
        <f t="shared" ref="BU333" si="1954">SUM(AF336:AF339)</f>
        <v>0</v>
      </c>
      <c r="BV333" s="93">
        <f t="shared" ref="BV333" si="1955">SUM(AG336:AG339)</f>
        <v>0</v>
      </c>
      <c r="BW333" s="93">
        <f t="shared" ref="BW333" si="1956">SUM(AH336:AH339)</f>
        <v>1</v>
      </c>
      <c r="BX333" s="93">
        <f t="shared" ref="BX333" si="1957">SUM(AI336:AI339)</f>
        <v>0</v>
      </c>
      <c r="BY333" s="93">
        <f t="shared" ref="BY333" si="1958">SUM(AJ336:AJ339)</f>
        <v>0</v>
      </c>
      <c r="BZ333" s="93">
        <f t="shared" ref="BZ333" si="1959">SUM(AK336:AK339)</f>
        <v>0</v>
      </c>
      <c r="CA333" s="93">
        <f t="shared" ref="CA333" si="1960">SUM(AL336:AL339)</f>
        <v>0</v>
      </c>
      <c r="CB333" s="93">
        <f t="shared" ref="CB333" si="1961">SUM(AM336:AM339)</f>
        <v>0</v>
      </c>
      <c r="CC333" s="141">
        <f t="shared" ref="CC333:CC355" si="1962">SUM(BS333:CB333)</f>
        <v>74</v>
      </c>
      <c r="CD333" s="121" t="str">
        <f t="shared" ref="CD333:CD355" si="1963">BQ333</f>
        <v/>
      </c>
      <c r="CE333" s="121"/>
      <c r="CF333" s="121" t="str">
        <f t="shared" ref="CF333:CF355" si="1964">CD333</f>
        <v/>
      </c>
      <c r="CG333" s="152" t="s">
        <v>12</v>
      </c>
      <c r="CH333" s="93">
        <f>SUM(AD336:AD339)</f>
        <v>73</v>
      </c>
      <c r="CI333" s="93">
        <f>SUM(AE336:AK339)</f>
        <v>1</v>
      </c>
      <c r="CJ333" s="93">
        <f t="shared" ref="CJ333:CJ355" si="1965">SUM(CA333:CB333)</f>
        <v>0</v>
      </c>
      <c r="CK333" s="141">
        <f t="shared" ref="CK333:CK355" si="1966">SUM(CH333:CJ333)</f>
        <v>74</v>
      </c>
      <c r="CM333" s="202" t="str">
        <f t="shared" ref="CM333:CM355" si="1967">BQ333</f>
        <v/>
      </c>
      <c r="CN333" s="152" t="s">
        <v>12</v>
      </c>
      <c r="CO333" s="93">
        <f t="shared" ref="CO333:CO355" si="1968">BS333</f>
        <v>73</v>
      </c>
      <c r="CP333" s="93">
        <f t="shared" ref="CP333:CP355" si="1969">BT333+BU333+BW333+BX333</f>
        <v>1</v>
      </c>
      <c r="CQ333" s="93">
        <f t="shared" ref="CQ333:CQ355" si="1970">BV333+BY333+BZ333+CA333+CB333</f>
        <v>0</v>
      </c>
      <c r="CR333" s="141">
        <f t="shared" ref="CR333:CR355" si="1971">CC333</f>
        <v>74</v>
      </c>
      <c r="CS333" s="202" t="str">
        <f t="shared" ref="CS333:CS355" si="1972">CM333</f>
        <v/>
      </c>
      <c r="CT333" s="152" t="s">
        <v>12</v>
      </c>
      <c r="CU333" s="93">
        <f t="shared" ref="CU333:CU355" si="1973">CO333</f>
        <v>73</v>
      </c>
      <c r="CV333" s="93">
        <f t="shared" ref="CV333:CV355" si="1974">CP333+CQ333</f>
        <v>1</v>
      </c>
      <c r="CW333" s="141">
        <f t="shared" ref="CW333:CW355" si="1975">CR333</f>
        <v>74</v>
      </c>
    </row>
    <row r="334" spans="2:101" s="55" customFormat="1" ht="13.5" hidden="1" outlineLevel="1">
      <c r="B334" s="15" t="s">
        <v>78</v>
      </c>
      <c r="C334" s="240">
        <v>23</v>
      </c>
      <c r="D334" s="240">
        <v>2</v>
      </c>
      <c r="E334" s="240"/>
      <c r="F334" s="240">
        <v>4</v>
      </c>
      <c r="G334" s="241">
        <v>1</v>
      </c>
      <c r="H334" s="241"/>
      <c r="I334" s="241"/>
      <c r="J334" s="241"/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41"/>
      <c r="X334" s="241"/>
      <c r="Y334" s="241"/>
      <c r="Z334" s="242">
        <f t="shared" si="1925"/>
        <v>30</v>
      </c>
      <c r="AA334" s="243"/>
      <c r="AB334" s="51"/>
      <c r="AC334" s="56" t="s">
        <v>78</v>
      </c>
      <c r="AD334" s="57">
        <f t="shared" si="1926"/>
        <v>29</v>
      </c>
      <c r="AE334" s="57">
        <f t="shared" si="1884"/>
        <v>1</v>
      </c>
      <c r="AF334" s="57">
        <f t="shared" si="1885"/>
        <v>0</v>
      </c>
      <c r="AG334" s="57">
        <f t="shared" si="1886"/>
        <v>0</v>
      </c>
      <c r="AH334" s="57">
        <f t="shared" si="1887"/>
        <v>0</v>
      </c>
      <c r="AI334" s="57">
        <f t="shared" si="1888"/>
        <v>0</v>
      </c>
      <c r="AJ334" s="57">
        <f t="shared" si="1889"/>
        <v>0</v>
      </c>
      <c r="AK334" s="57">
        <f t="shared" si="1890"/>
        <v>0</v>
      </c>
      <c r="AL334" s="57">
        <f t="shared" si="1927"/>
        <v>0</v>
      </c>
      <c r="AM334" s="57">
        <f t="shared" si="1928"/>
        <v>0</v>
      </c>
      <c r="AN334" s="58">
        <f t="shared" si="1929"/>
        <v>30</v>
      </c>
      <c r="AO334" s="236" t="str">
        <f t="shared" si="1891"/>
        <v/>
      </c>
      <c r="AP334" s="293" t="s">
        <v>13</v>
      </c>
      <c r="AQ334" s="297">
        <f>SUM(C340:C343)</f>
        <v>44</v>
      </c>
      <c r="AR334" s="297">
        <f t="shared" ref="AR334" si="1976">SUM(D340:D343)</f>
        <v>6</v>
      </c>
      <c r="AS334" s="297">
        <f t="shared" ref="AS334" si="1977">SUM(E340:E343)</f>
        <v>0</v>
      </c>
      <c r="AT334" s="297">
        <f t="shared" ref="AT334" si="1978">SUM(F340:F343)</f>
        <v>0</v>
      </c>
      <c r="AU334" s="297">
        <f t="shared" ref="AU334" si="1979">SUM(G340:G343)</f>
        <v>0</v>
      </c>
      <c r="AV334" s="297">
        <f t="shared" ref="AV334" si="1980">SUM(H340:H343)</f>
        <v>0</v>
      </c>
      <c r="AW334" s="297">
        <f t="shared" ref="AW334" si="1981">SUM(I340:I343)</f>
        <v>0</v>
      </c>
      <c r="AX334" s="297">
        <f t="shared" ref="AX334" si="1982">SUM(J340:J343)</f>
        <v>6</v>
      </c>
      <c r="AY334" s="297">
        <f t="shared" ref="AY334" si="1983">SUM(K340:K343)</f>
        <v>0</v>
      </c>
      <c r="AZ334" s="297">
        <f t="shared" ref="AZ334" si="1984">SUM(L340:L343)</f>
        <v>0</v>
      </c>
      <c r="BA334" s="297">
        <f t="shared" ref="BA334" si="1985">SUM(M340:M343)</f>
        <v>0</v>
      </c>
      <c r="BB334" s="297">
        <f t="shared" ref="BB334" si="1986">SUM(N340:N343)</f>
        <v>0</v>
      </c>
      <c r="BC334" s="297">
        <f t="shared" ref="BC334" si="1987">SUM(O340:O343)</f>
        <v>0</v>
      </c>
      <c r="BD334" s="297">
        <f t="shared" ref="BD334" si="1988">SUM(P340:P343)</f>
        <v>0</v>
      </c>
      <c r="BE334" s="297">
        <f t="shared" ref="BE334" si="1989">SUM(Q340:Q343)</f>
        <v>0</v>
      </c>
      <c r="BF334" s="297">
        <f t="shared" ref="BF334" si="1990">SUM(R340:R343)</f>
        <v>0</v>
      </c>
      <c r="BG334" s="297">
        <f t="shared" ref="BG334" si="1991">SUM(S340:S343)</f>
        <v>2</v>
      </c>
      <c r="BH334" s="297">
        <f t="shared" ref="BH334" si="1992">SUM(T340:T343)</f>
        <v>0</v>
      </c>
      <c r="BI334" s="297">
        <f t="shared" ref="BI334" si="1993">SUM(U340:U343)</f>
        <v>0</v>
      </c>
      <c r="BJ334" s="297">
        <f t="shared" ref="BJ334" si="1994">SUM(V340:V343)</f>
        <v>0</v>
      </c>
      <c r="BK334" s="297">
        <f t="shared" ref="BK334" si="1995">SUM(W340:W343)</f>
        <v>0</v>
      </c>
      <c r="BL334" s="297">
        <f t="shared" ref="BL334" si="1996">SUM(X340:X343)</f>
        <v>0</v>
      </c>
      <c r="BM334" s="297">
        <f t="shared" ref="BM334" si="1997">SUM(Y340:Y343)</f>
        <v>0</v>
      </c>
      <c r="BN334" s="298">
        <f t="shared" si="1952"/>
        <v>58</v>
      </c>
      <c r="BO334" s="51" t="str">
        <f t="shared" si="1914"/>
        <v/>
      </c>
      <c r="BP334" s="51"/>
      <c r="BQ334" s="121" t="str">
        <f t="shared" si="1915"/>
        <v/>
      </c>
      <c r="BR334" s="152" t="s">
        <v>13</v>
      </c>
      <c r="BS334" s="93">
        <f t="shared" ref="BS334:BS355" si="1998">CH334</f>
        <v>50</v>
      </c>
      <c r="BT334" s="93">
        <f t="shared" ref="BT334" si="1999">SUM(AE340:AE343)</f>
        <v>0</v>
      </c>
      <c r="BU334" s="93">
        <f t="shared" ref="BU334" si="2000">SUM(AF340:AF343)</f>
        <v>0</v>
      </c>
      <c r="BV334" s="93">
        <f t="shared" ref="BV334" si="2001">SUM(AG340:AG343)</f>
        <v>0</v>
      </c>
      <c r="BW334" s="93">
        <f t="shared" ref="BW334" si="2002">SUM(AH340:AH343)</f>
        <v>6</v>
      </c>
      <c r="BX334" s="93">
        <f t="shared" ref="BX334" si="2003">SUM(AI340:AI343)</f>
        <v>0</v>
      </c>
      <c r="BY334" s="93">
        <f t="shared" ref="BY334" si="2004">SUM(AJ340:AJ343)</f>
        <v>0</v>
      </c>
      <c r="BZ334" s="93">
        <f t="shared" ref="BZ334" si="2005">SUM(AK340:AK343)</f>
        <v>0</v>
      </c>
      <c r="CA334" s="93">
        <f t="shared" ref="CA334" si="2006">SUM(AL340:AL343)</f>
        <v>2</v>
      </c>
      <c r="CB334" s="93">
        <f t="shared" ref="CB334" si="2007">SUM(AM340:AM343)</f>
        <v>0</v>
      </c>
      <c r="CC334" s="141">
        <f t="shared" si="1962"/>
        <v>58</v>
      </c>
      <c r="CD334" s="121" t="str">
        <f t="shared" si="1963"/>
        <v/>
      </c>
      <c r="CE334" s="121"/>
      <c r="CF334" s="121" t="str">
        <f t="shared" si="1964"/>
        <v/>
      </c>
      <c r="CG334" s="152" t="s">
        <v>13</v>
      </c>
      <c r="CH334" s="93">
        <f>SUM(AD340:AD343)</f>
        <v>50</v>
      </c>
      <c r="CI334" s="93">
        <f>SUM(AE340:AK343)</f>
        <v>6</v>
      </c>
      <c r="CJ334" s="93">
        <f t="shared" si="1965"/>
        <v>2</v>
      </c>
      <c r="CK334" s="141">
        <f t="shared" si="1966"/>
        <v>58</v>
      </c>
      <c r="CM334" s="202" t="str">
        <f t="shared" si="1967"/>
        <v/>
      </c>
      <c r="CN334" s="152" t="s">
        <v>13</v>
      </c>
      <c r="CO334" s="93">
        <f t="shared" si="1968"/>
        <v>50</v>
      </c>
      <c r="CP334" s="93">
        <f t="shared" si="1969"/>
        <v>6</v>
      </c>
      <c r="CQ334" s="93">
        <f t="shared" si="1970"/>
        <v>2</v>
      </c>
      <c r="CR334" s="141">
        <f t="shared" si="1971"/>
        <v>58</v>
      </c>
      <c r="CS334" s="202" t="str">
        <f t="shared" si="1972"/>
        <v/>
      </c>
      <c r="CT334" s="152" t="s">
        <v>13</v>
      </c>
      <c r="CU334" s="93">
        <f t="shared" si="1973"/>
        <v>50</v>
      </c>
      <c r="CV334" s="93">
        <f t="shared" si="1974"/>
        <v>8</v>
      </c>
      <c r="CW334" s="141">
        <f t="shared" si="1975"/>
        <v>58</v>
      </c>
    </row>
    <row r="335" spans="2:101" s="55" customFormat="1" ht="13.5" hidden="1" outlineLevel="1">
      <c r="B335" s="15" t="s">
        <v>79</v>
      </c>
      <c r="C335" s="240">
        <v>16</v>
      </c>
      <c r="D335" s="240"/>
      <c r="E335" s="240"/>
      <c r="F335" s="240">
        <v>1</v>
      </c>
      <c r="G335" s="241"/>
      <c r="H335" s="241"/>
      <c r="I335" s="241"/>
      <c r="J335" s="241"/>
      <c r="K335" s="241"/>
      <c r="L335" s="241"/>
      <c r="M335" s="241"/>
      <c r="N335" s="241"/>
      <c r="O335" s="241"/>
      <c r="P335" s="241"/>
      <c r="Q335" s="241"/>
      <c r="R335" s="241"/>
      <c r="S335" s="241"/>
      <c r="T335" s="241"/>
      <c r="U335" s="241"/>
      <c r="V335" s="241"/>
      <c r="W335" s="241"/>
      <c r="X335" s="241"/>
      <c r="Y335" s="241"/>
      <c r="Z335" s="242">
        <f t="shared" si="1925"/>
        <v>17</v>
      </c>
      <c r="AA335" s="243">
        <f>SUM(Z332:Z335)</f>
        <v>118</v>
      </c>
      <c r="AB335" s="51"/>
      <c r="AC335" s="56" t="s">
        <v>79</v>
      </c>
      <c r="AD335" s="57">
        <f t="shared" si="1926"/>
        <v>17</v>
      </c>
      <c r="AE335" s="57">
        <f t="shared" si="1884"/>
        <v>0</v>
      </c>
      <c r="AF335" s="57">
        <f t="shared" si="1885"/>
        <v>0</v>
      </c>
      <c r="AG335" s="57">
        <f t="shared" si="1886"/>
        <v>0</v>
      </c>
      <c r="AH335" s="57">
        <f t="shared" si="1887"/>
        <v>0</v>
      </c>
      <c r="AI335" s="57">
        <f t="shared" si="1888"/>
        <v>0</v>
      </c>
      <c r="AJ335" s="57">
        <f t="shared" si="1889"/>
        <v>0</v>
      </c>
      <c r="AK335" s="57">
        <f t="shared" si="1890"/>
        <v>0</v>
      </c>
      <c r="AL335" s="57">
        <f t="shared" si="1927"/>
        <v>0</v>
      </c>
      <c r="AM335" s="57">
        <f t="shared" si="1928"/>
        <v>0</v>
      </c>
      <c r="AN335" s="58">
        <f t="shared" si="1929"/>
        <v>17</v>
      </c>
      <c r="AO335" s="236" t="str">
        <f t="shared" si="1891"/>
        <v/>
      </c>
      <c r="AP335" s="306" t="s">
        <v>14</v>
      </c>
      <c r="AQ335" s="307">
        <f>SUM(C344:C347)</f>
        <v>32</v>
      </c>
      <c r="AR335" s="307">
        <f t="shared" ref="AR335" si="2008">SUM(D344:D347)</f>
        <v>7</v>
      </c>
      <c r="AS335" s="307">
        <f t="shared" ref="AS335" si="2009">SUM(E344:E347)</f>
        <v>0</v>
      </c>
      <c r="AT335" s="307">
        <f t="shared" ref="AT335" si="2010">SUM(F344:F347)</f>
        <v>1</v>
      </c>
      <c r="AU335" s="307">
        <f t="shared" ref="AU335" si="2011">SUM(G344:G347)</f>
        <v>0</v>
      </c>
      <c r="AV335" s="307">
        <f t="shared" ref="AV335" si="2012">SUM(H344:H347)</f>
        <v>0</v>
      </c>
      <c r="AW335" s="307">
        <f t="shared" ref="AW335" si="2013">SUM(I344:I347)</f>
        <v>0</v>
      </c>
      <c r="AX335" s="307">
        <f t="shared" ref="AX335" si="2014">SUM(J344:J347)</f>
        <v>7</v>
      </c>
      <c r="AY335" s="307">
        <f t="shared" ref="AY335" si="2015">SUM(K344:K347)</f>
        <v>2</v>
      </c>
      <c r="AZ335" s="307">
        <f t="shared" ref="AZ335" si="2016">SUM(L344:L347)</f>
        <v>0</v>
      </c>
      <c r="BA335" s="307">
        <f t="shared" ref="BA335" si="2017">SUM(M344:M347)</f>
        <v>0</v>
      </c>
      <c r="BB335" s="307">
        <f t="shared" ref="BB335" si="2018">SUM(N344:N347)</f>
        <v>0</v>
      </c>
      <c r="BC335" s="307">
        <f t="shared" ref="BC335" si="2019">SUM(O344:O347)</f>
        <v>0</v>
      </c>
      <c r="BD335" s="307">
        <f t="shared" ref="BD335" si="2020">SUM(P344:P347)</f>
        <v>0</v>
      </c>
      <c r="BE335" s="307">
        <f t="shared" ref="BE335" si="2021">SUM(Q344:Q347)</f>
        <v>0</v>
      </c>
      <c r="BF335" s="307">
        <f t="shared" ref="BF335" si="2022">SUM(R344:R347)</f>
        <v>0</v>
      </c>
      <c r="BG335" s="307">
        <f t="shared" ref="BG335" si="2023">SUM(S344:S347)</f>
        <v>0</v>
      </c>
      <c r="BH335" s="307">
        <f t="shared" ref="BH335" si="2024">SUM(T344:T347)</f>
        <v>0</v>
      </c>
      <c r="BI335" s="307">
        <f t="shared" ref="BI335" si="2025">SUM(U344:U347)</f>
        <v>0</v>
      </c>
      <c r="BJ335" s="307">
        <f t="shared" ref="BJ335" si="2026">SUM(V344:V347)</f>
        <v>0</v>
      </c>
      <c r="BK335" s="307">
        <f t="shared" ref="BK335" si="2027">SUM(W344:W347)</f>
        <v>0</v>
      </c>
      <c r="BL335" s="307">
        <f t="shared" ref="BL335" si="2028">SUM(X344:X347)</f>
        <v>0</v>
      </c>
      <c r="BM335" s="307">
        <f t="shared" ref="BM335" si="2029">SUM(Y344:Y347)</f>
        <v>0</v>
      </c>
      <c r="BN335" s="308">
        <f t="shared" si="1952"/>
        <v>49</v>
      </c>
      <c r="BO335" s="51" t="str">
        <f t="shared" si="1914"/>
        <v/>
      </c>
      <c r="BP335" s="51"/>
      <c r="BQ335" s="121" t="str">
        <f t="shared" si="1915"/>
        <v/>
      </c>
      <c r="BR335" s="152" t="s">
        <v>14</v>
      </c>
      <c r="BS335" s="93">
        <f t="shared" si="1998"/>
        <v>40</v>
      </c>
      <c r="BT335" s="93">
        <f t="shared" ref="BT335" si="2030">SUM(AE344:AE347)</f>
        <v>0</v>
      </c>
      <c r="BU335" s="93">
        <f t="shared" ref="BU335" si="2031">SUM(AF344:AF347)</f>
        <v>0</v>
      </c>
      <c r="BV335" s="93">
        <f t="shared" ref="BV335" si="2032">SUM(AG344:AG347)</f>
        <v>0</v>
      </c>
      <c r="BW335" s="93">
        <f t="shared" ref="BW335" si="2033">SUM(AH344:AH347)</f>
        <v>7</v>
      </c>
      <c r="BX335" s="93">
        <f t="shared" ref="BX335" si="2034">SUM(AI344:AI347)</f>
        <v>2</v>
      </c>
      <c r="BY335" s="93">
        <f t="shared" ref="BY335" si="2035">SUM(AJ344:AJ347)</f>
        <v>0</v>
      </c>
      <c r="BZ335" s="93">
        <f t="shared" ref="BZ335" si="2036">SUM(AK344:AK347)</f>
        <v>0</v>
      </c>
      <c r="CA335" s="93">
        <f t="shared" ref="CA335" si="2037">SUM(AL344:AL347)</f>
        <v>0</v>
      </c>
      <c r="CB335" s="93">
        <f t="shared" ref="CB335" si="2038">SUM(AM344:AM347)</f>
        <v>0</v>
      </c>
      <c r="CC335" s="141">
        <f t="shared" si="1962"/>
        <v>49</v>
      </c>
      <c r="CD335" s="121" t="str">
        <f t="shared" si="1963"/>
        <v/>
      </c>
      <c r="CE335" s="121"/>
      <c r="CF335" s="121" t="str">
        <f t="shared" si="1964"/>
        <v/>
      </c>
      <c r="CG335" s="152" t="s">
        <v>14</v>
      </c>
      <c r="CH335" s="93">
        <f>SUM(AD344:AD347)</f>
        <v>40</v>
      </c>
      <c r="CI335" s="93">
        <f>SUM(AE344:AK347)</f>
        <v>9</v>
      </c>
      <c r="CJ335" s="93">
        <f t="shared" si="1965"/>
        <v>0</v>
      </c>
      <c r="CK335" s="141">
        <f t="shared" si="1966"/>
        <v>49</v>
      </c>
      <c r="CM335" s="202" t="str">
        <f t="shared" si="1967"/>
        <v/>
      </c>
      <c r="CN335" s="152" t="s">
        <v>14</v>
      </c>
      <c r="CO335" s="93">
        <f t="shared" si="1968"/>
        <v>40</v>
      </c>
      <c r="CP335" s="93">
        <f t="shared" si="1969"/>
        <v>9</v>
      </c>
      <c r="CQ335" s="93">
        <f t="shared" si="1970"/>
        <v>0</v>
      </c>
      <c r="CR335" s="141">
        <f t="shared" si="1971"/>
        <v>49</v>
      </c>
      <c r="CS335" s="202" t="str">
        <f t="shared" si="1972"/>
        <v/>
      </c>
      <c r="CT335" s="152" t="s">
        <v>14</v>
      </c>
      <c r="CU335" s="93">
        <f t="shared" si="1973"/>
        <v>40</v>
      </c>
      <c r="CV335" s="93">
        <f t="shared" si="1974"/>
        <v>9</v>
      </c>
      <c r="CW335" s="141">
        <f t="shared" si="1975"/>
        <v>49</v>
      </c>
    </row>
    <row r="336" spans="2:101" s="55" customFormat="1" ht="13.5" hidden="1" outlineLevel="1">
      <c r="B336" s="15" t="s">
        <v>80</v>
      </c>
      <c r="C336" s="240">
        <v>27</v>
      </c>
      <c r="D336" s="240">
        <v>2</v>
      </c>
      <c r="E336" s="240"/>
      <c r="F336" s="240"/>
      <c r="G336" s="241"/>
      <c r="H336" s="241"/>
      <c r="I336" s="241"/>
      <c r="J336" s="241"/>
      <c r="K336" s="241"/>
      <c r="L336" s="241"/>
      <c r="M336" s="241"/>
      <c r="N336" s="241"/>
      <c r="O336" s="241"/>
      <c r="P336" s="241"/>
      <c r="Q336" s="241"/>
      <c r="R336" s="241"/>
      <c r="S336" s="241"/>
      <c r="T336" s="241"/>
      <c r="U336" s="241"/>
      <c r="V336" s="241"/>
      <c r="W336" s="241"/>
      <c r="X336" s="241"/>
      <c r="Y336" s="241"/>
      <c r="Z336" s="242">
        <f t="shared" si="1925"/>
        <v>29</v>
      </c>
      <c r="AA336" s="243">
        <f t="shared" ref="AA336:AA399" si="2039">SUM(Z333:Z336)</f>
        <v>106</v>
      </c>
      <c r="AB336" s="51"/>
      <c r="AC336" s="59" t="s">
        <v>80</v>
      </c>
      <c r="AD336" s="60">
        <f t="shared" si="1926"/>
        <v>29</v>
      </c>
      <c r="AE336" s="60">
        <f t="shared" si="1884"/>
        <v>0</v>
      </c>
      <c r="AF336" s="60">
        <f t="shared" si="1885"/>
        <v>0</v>
      </c>
      <c r="AG336" s="60">
        <f t="shared" si="1886"/>
        <v>0</v>
      </c>
      <c r="AH336" s="60">
        <f t="shared" si="1887"/>
        <v>0</v>
      </c>
      <c r="AI336" s="60">
        <f t="shared" si="1888"/>
        <v>0</v>
      </c>
      <c r="AJ336" s="60">
        <f t="shared" si="1889"/>
        <v>0</v>
      </c>
      <c r="AK336" s="60">
        <f t="shared" si="1890"/>
        <v>0</v>
      </c>
      <c r="AL336" s="60">
        <f t="shared" si="1927"/>
        <v>0</v>
      </c>
      <c r="AM336" s="60">
        <f t="shared" si="1928"/>
        <v>0</v>
      </c>
      <c r="AN336" s="61">
        <f t="shared" si="1929"/>
        <v>29</v>
      </c>
      <c r="AO336" s="236" t="str">
        <f t="shared" si="1891"/>
        <v/>
      </c>
      <c r="AP336" s="293" t="s">
        <v>15</v>
      </c>
      <c r="AQ336" s="297">
        <f>SUM(C348:C351)</f>
        <v>77</v>
      </c>
      <c r="AR336" s="297">
        <f t="shared" ref="AR336" si="2040">SUM(D348:D351)</f>
        <v>4</v>
      </c>
      <c r="AS336" s="297">
        <f t="shared" ref="AS336" si="2041">SUM(E348:E351)</f>
        <v>3</v>
      </c>
      <c r="AT336" s="297">
        <f t="shared" ref="AT336" si="2042">SUM(F348:F351)</f>
        <v>3</v>
      </c>
      <c r="AU336" s="297">
        <f t="shared" ref="AU336" si="2043">SUM(G348:G351)</f>
        <v>0</v>
      </c>
      <c r="AV336" s="297">
        <f t="shared" ref="AV336" si="2044">SUM(H348:H351)</f>
        <v>0</v>
      </c>
      <c r="AW336" s="297">
        <f t="shared" ref="AW336" si="2045">SUM(I348:I351)</f>
        <v>0</v>
      </c>
      <c r="AX336" s="297">
        <f t="shared" ref="AX336" si="2046">SUM(J348:J351)</f>
        <v>13</v>
      </c>
      <c r="AY336" s="297">
        <f t="shared" ref="AY336" si="2047">SUM(K348:K351)</f>
        <v>0</v>
      </c>
      <c r="AZ336" s="297">
        <f t="shared" ref="AZ336" si="2048">SUM(L348:L351)</f>
        <v>0</v>
      </c>
      <c r="BA336" s="297">
        <f t="shared" ref="BA336" si="2049">SUM(M348:M351)</f>
        <v>0</v>
      </c>
      <c r="BB336" s="297">
        <f t="shared" ref="BB336" si="2050">SUM(N348:N351)</f>
        <v>0</v>
      </c>
      <c r="BC336" s="297">
        <f t="shared" ref="BC336" si="2051">SUM(O348:O351)</f>
        <v>0</v>
      </c>
      <c r="BD336" s="297">
        <f t="shared" ref="BD336" si="2052">SUM(P348:P351)</f>
        <v>0</v>
      </c>
      <c r="BE336" s="297">
        <f t="shared" ref="BE336" si="2053">SUM(Q348:Q351)</f>
        <v>0</v>
      </c>
      <c r="BF336" s="297">
        <f t="shared" ref="BF336" si="2054">SUM(R348:R351)</f>
        <v>0</v>
      </c>
      <c r="BG336" s="297">
        <f t="shared" ref="BG336" si="2055">SUM(S348:S351)</f>
        <v>2</v>
      </c>
      <c r="BH336" s="297">
        <f t="shared" ref="BH336" si="2056">SUM(T348:T351)</f>
        <v>0</v>
      </c>
      <c r="BI336" s="297">
        <f t="shared" ref="BI336" si="2057">SUM(U348:U351)</f>
        <v>0</v>
      </c>
      <c r="BJ336" s="297">
        <f t="shared" ref="BJ336" si="2058">SUM(V348:V351)</f>
        <v>0</v>
      </c>
      <c r="BK336" s="297">
        <f t="shared" ref="BK336" si="2059">SUM(W348:W351)</f>
        <v>0</v>
      </c>
      <c r="BL336" s="297">
        <f t="shared" ref="BL336" si="2060">SUM(X348:X351)</f>
        <v>0</v>
      </c>
      <c r="BM336" s="297">
        <f t="shared" ref="BM336" si="2061">SUM(Y348:Y351)</f>
        <v>0</v>
      </c>
      <c r="BN336" s="298">
        <f t="shared" si="1952"/>
        <v>102</v>
      </c>
      <c r="BO336" s="51" t="str">
        <f t="shared" si="1914"/>
        <v/>
      </c>
      <c r="BP336" s="51"/>
      <c r="BQ336" s="121" t="str">
        <f t="shared" si="1915"/>
        <v/>
      </c>
      <c r="BR336" s="152" t="s">
        <v>15</v>
      </c>
      <c r="BS336" s="93">
        <f t="shared" si="1998"/>
        <v>87</v>
      </c>
      <c r="BT336" s="93">
        <f t="shared" ref="BT336" si="2062">SUM(AE348:AE351)</f>
        <v>0</v>
      </c>
      <c r="BU336" s="93">
        <f t="shared" ref="BU336" si="2063">SUM(AF348:AF351)</f>
        <v>0</v>
      </c>
      <c r="BV336" s="93">
        <f t="shared" ref="BV336" si="2064">SUM(AG348:AG351)</f>
        <v>0</v>
      </c>
      <c r="BW336" s="93">
        <f t="shared" ref="BW336" si="2065">SUM(AH348:AH351)</f>
        <v>13</v>
      </c>
      <c r="BX336" s="93">
        <f t="shared" ref="BX336" si="2066">SUM(AI348:AI351)</f>
        <v>0</v>
      </c>
      <c r="BY336" s="93">
        <f t="shared" ref="BY336" si="2067">SUM(AJ348:AJ351)</f>
        <v>0</v>
      </c>
      <c r="BZ336" s="93">
        <f t="shared" ref="BZ336" si="2068">SUM(AK348:AK351)</f>
        <v>0</v>
      </c>
      <c r="CA336" s="93">
        <f t="shared" ref="CA336" si="2069">SUM(AL348:AL351)</f>
        <v>2</v>
      </c>
      <c r="CB336" s="93">
        <f t="shared" ref="CB336" si="2070">SUM(AM348:AM351)</f>
        <v>0</v>
      </c>
      <c r="CC336" s="141">
        <f t="shared" si="1962"/>
        <v>102</v>
      </c>
      <c r="CD336" s="121" t="str">
        <f t="shared" si="1963"/>
        <v/>
      </c>
      <c r="CE336" s="121"/>
      <c r="CF336" s="121" t="str">
        <f t="shared" si="1964"/>
        <v/>
      </c>
      <c r="CG336" s="152" t="s">
        <v>15</v>
      </c>
      <c r="CH336" s="93">
        <f>SUM(AD348:AD351)</f>
        <v>87</v>
      </c>
      <c r="CI336" s="93">
        <f>SUM(AE348:AK351)</f>
        <v>13</v>
      </c>
      <c r="CJ336" s="93">
        <f t="shared" si="1965"/>
        <v>2</v>
      </c>
      <c r="CK336" s="141">
        <f t="shared" si="1966"/>
        <v>102</v>
      </c>
      <c r="CM336" s="202" t="str">
        <f t="shared" si="1967"/>
        <v/>
      </c>
      <c r="CN336" s="152" t="s">
        <v>15</v>
      </c>
      <c r="CO336" s="93">
        <f t="shared" si="1968"/>
        <v>87</v>
      </c>
      <c r="CP336" s="93">
        <f t="shared" si="1969"/>
        <v>13</v>
      </c>
      <c r="CQ336" s="93">
        <f t="shared" si="1970"/>
        <v>2</v>
      </c>
      <c r="CR336" s="141">
        <f t="shared" si="1971"/>
        <v>102</v>
      </c>
      <c r="CS336" s="202" t="str">
        <f t="shared" si="1972"/>
        <v/>
      </c>
      <c r="CT336" s="152" t="s">
        <v>15</v>
      </c>
      <c r="CU336" s="93">
        <f t="shared" si="1973"/>
        <v>87</v>
      </c>
      <c r="CV336" s="93">
        <f t="shared" si="1974"/>
        <v>15</v>
      </c>
      <c r="CW336" s="141">
        <f t="shared" si="1975"/>
        <v>102</v>
      </c>
    </row>
    <row r="337" spans="2:101" s="55" customFormat="1" ht="13.5" hidden="1" outlineLevel="1">
      <c r="B337" s="15" t="s">
        <v>81</v>
      </c>
      <c r="C337" s="240">
        <v>15</v>
      </c>
      <c r="D337" s="240">
        <v>2</v>
      </c>
      <c r="E337" s="240"/>
      <c r="F337" s="240"/>
      <c r="G337" s="241"/>
      <c r="H337" s="241"/>
      <c r="I337" s="241"/>
      <c r="J337" s="241"/>
      <c r="K337" s="241"/>
      <c r="L337" s="241"/>
      <c r="M337" s="241"/>
      <c r="N337" s="241"/>
      <c r="O337" s="241"/>
      <c r="P337" s="241"/>
      <c r="Q337" s="241"/>
      <c r="R337" s="241"/>
      <c r="S337" s="241"/>
      <c r="T337" s="241"/>
      <c r="U337" s="241"/>
      <c r="V337" s="241"/>
      <c r="W337" s="241"/>
      <c r="X337" s="241"/>
      <c r="Y337" s="241"/>
      <c r="Z337" s="242">
        <f t="shared" si="1925"/>
        <v>17</v>
      </c>
      <c r="AA337" s="243">
        <f t="shared" si="2039"/>
        <v>93</v>
      </c>
      <c r="AB337" s="51"/>
      <c r="AC337" s="59" t="s">
        <v>81</v>
      </c>
      <c r="AD337" s="60">
        <f t="shared" si="1926"/>
        <v>17</v>
      </c>
      <c r="AE337" s="60">
        <f t="shared" si="1884"/>
        <v>0</v>
      </c>
      <c r="AF337" s="60">
        <f t="shared" si="1885"/>
        <v>0</v>
      </c>
      <c r="AG337" s="60">
        <f t="shared" si="1886"/>
        <v>0</v>
      </c>
      <c r="AH337" s="60">
        <f t="shared" si="1887"/>
        <v>0</v>
      </c>
      <c r="AI337" s="60">
        <f t="shared" si="1888"/>
        <v>0</v>
      </c>
      <c r="AJ337" s="60">
        <f t="shared" si="1889"/>
        <v>0</v>
      </c>
      <c r="AK337" s="60">
        <f t="shared" si="1890"/>
        <v>0</v>
      </c>
      <c r="AL337" s="60">
        <f t="shared" si="1927"/>
        <v>0</v>
      </c>
      <c r="AM337" s="60">
        <f t="shared" si="1928"/>
        <v>0</v>
      </c>
      <c r="AN337" s="61">
        <f t="shared" si="1929"/>
        <v>17</v>
      </c>
      <c r="AO337" s="236" t="str">
        <f t="shared" si="1891"/>
        <v/>
      </c>
      <c r="AP337" s="306" t="s">
        <v>16</v>
      </c>
      <c r="AQ337" s="307">
        <f>SUM(C352:C355)</f>
        <v>126</v>
      </c>
      <c r="AR337" s="307">
        <f t="shared" ref="AR337" si="2071">SUM(D352:D355)</f>
        <v>8</v>
      </c>
      <c r="AS337" s="307">
        <f t="shared" ref="AS337" si="2072">SUM(E352:E355)</f>
        <v>2</v>
      </c>
      <c r="AT337" s="307">
        <f t="shared" ref="AT337" si="2073">SUM(F352:F355)</f>
        <v>3</v>
      </c>
      <c r="AU337" s="307">
        <f t="shared" ref="AU337" si="2074">SUM(G352:G355)</f>
        <v>0</v>
      </c>
      <c r="AV337" s="307">
        <f t="shared" ref="AV337" si="2075">SUM(H352:H355)</f>
        <v>0</v>
      </c>
      <c r="AW337" s="307">
        <f t="shared" ref="AW337" si="2076">SUM(I352:I355)</f>
        <v>0</v>
      </c>
      <c r="AX337" s="307">
        <f t="shared" ref="AX337" si="2077">SUM(J352:J355)</f>
        <v>10</v>
      </c>
      <c r="AY337" s="307">
        <f t="shared" ref="AY337" si="2078">SUM(K352:K355)</f>
        <v>0</v>
      </c>
      <c r="AZ337" s="307">
        <f t="shared" ref="AZ337" si="2079">SUM(L352:L355)</f>
        <v>0</v>
      </c>
      <c r="BA337" s="307">
        <f t="shared" ref="BA337" si="2080">SUM(M352:M355)</f>
        <v>0</v>
      </c>
      <c r="BB337" s="307">
        <f t="shared" ref="BB337" si="2081">SUM(N352:N355)</f>
        <v>0</v>
      </c>
      <c r="BC337" s="307">
        <f t="shared" ref="BC337" si="2082">SUM(O352:O355)</f>
        <v>0</v>
      </c>
      <c r="BD337" s="307">
        <f t="shared" ref="BD337" si="2083">SUM(P352:P355)</f>
        <v>0</v>
      </c>
      <c r="BE337" s="307">
        <f t="shared" ref="BE337" si="2084">SUM(Q352:Q355)</f>
        <v>0</v>
      </c>
      <c r="BF337" s="307">
        <f t="shared" ref="BF337" si="2085">SUM(R352:R355)</f>
        <v>0</v>
      </c>
      <c r="BG337" s="307">
        <f t="shared" ref="BG337" si="2086">SUM(S352:S355)</f>
        <v>2</v>
      </c>
      <c r="BH337" s="307">
        <f t="shared" ref="BH337" si="2087">SUM(T352:T355)</f>
        <v>0</v>
      </c>
      <c r="BI337" s="307">
        <f t="shared" ref="BI337" si="2088">SUM(U352:U355)</f>
        <v>0</v>
      </c>
      <c r="BJ337" s="307">
        <f t="shared" ref="BJ337" si="2089">SUM(V352:V355)</f>
        <v>0</v>
      </c>
      <c r="BK337" s="307">
        <f t="shared" ref="BK337" si="2090">SUM(W352:W355)</f>
        <v>0</v>
      </c>
      <c r="BL337" s="307">
        <f t="shared" ref="BL337" si="2091">SUM(X352:X355)</f>
        <v>0</v>
      </c>
      <c r="BM337" s="307">
        <f t="shared" ref="BM337" si="2092">SUM(Y352:Y355)</f>
        <v>0</v>
      </c>
      <c r="BN337" s="308">
        <f t="shared" si="1952"/>
        <v>151</v>
      </c>
      <c r="BO337" s="51" t="str">
        <f t="shared" si="1914"/>
        <v/>
      </c>
      <c r="BP337" s="51"/>
      <c r="BQ337" s="121" t="str">
        <f t="shared" si="1915"/>
        <v/>
      </c>
      <c r="BR337" s="152" t="s">
        <v>16</v>
      </c>
      <c r="BS337" s="93">
        <f t="shared" si="1998"/>
        <v>139</v>
      </c>
      <c r="BT337" s="93">
        <f t="shared" ref="BT337" si="2093">SUM(AE352:AE355)</f>
        <v>0</v>
      </c>
      <c r="BU337" s="93">
        <f t="shared" ref="BU337" si="2094">SUM(AF352:AF355)</f>
        <v>0</v>
      </c>
      <c r="BV337" s="93">
        <f t="shared" ref="BV337" si="2095">SUM(AG352:AG355)</f>
        <v>0</v>
      </c>
      <c r="BW337" s="93">
        <f t="shared" ref="BW337" si="2096">SUM(AH352:AH355)</f>
        <v>10</v>
      </c>
      <c r="BX337" s="93">
        <f t="shared" ref="BX337" si="2097">SUM(AI352:AI355)</f>
        <v>0</v>
      </c>
      <c r="BY337" s="93">
        <f t="shared" ref="BY337" si="2098">SUM(AJ352:AJ355)</f>
        <v>0</v>
      </c>
      <c r="BZ337" s="93">
        <f t="shared" ref="BZ337" si="2099">SUM(AK352:AK355)</f>
        <v>0</v>
      </c>
      <c r="CA337" s="93">
        <f t="shared" ref="CA337" si="2100">SUM(AL352:AL355)</f>
        <v>2</v>
      </c>
      <c r="CB337" s="93">
        <f t="shared" ref="CB337" si="2101">SUM(AM352:AM355)</f>
        <v>0</v>
      </c>
      <c r="CC337" s="141">
        <f t="shared" si="1962"/>
        <v>151</v>
      </c>
      <c r="CD337" s="121" t="str">
        <f t="shared" si="1963"/>
        <v/>
      </c>
      <c r="CE337" s="121"/>
      <c r="CF337" s="121" t="str">
        <f t="shared" si="1964"/>
        <v/>
      </c>
      <c r="CG337" s="152" t="s">
        <v>16</v>
      </c>
      <c r="CH337" s="93">
        <f>SUM(AD352:AD355)</f>
        <v>139</v>
      </c>
      <c r="CI337" s="93">
        <f>SUM(AE352:AK355)</f>
        <v>10</v>
      </c>
      <c r="CJ337" s="93">
        <f t="shared" si="1965"/>
        <v>2</v>
      </c>
      <c r="CK337" s="141">
        <f t="shared" si="1966"/>
        <v>151</v>
      </c>
      <c r="CM337" s="202" t="str">
        <f t="shared" si="1967"/>
        <v/>
      </c>
      <c r="CN337" s="152" t="s">
        <v>16</v>
      </c>
      <c r="CO337" s="93">
        <f t="shared" si="1968"/>
        <v>139</v>
      </c>
      <c r="CP337" s="93">
        <f t="shared" si="1969"/>
        <v>10</v>
      </c>
      <c r="CQ337" s="93">
        <f t="shared" si="1970"/>
        <v>2</v>
      </c>
      <c r="CR337" s="141">
        <f t="shared" si="1971"/>
        <v>151</v>
      </c>
      <c r="CS337" s="202" t="str">
        <f t="shared" si="1972"/>
        <v/>
      </c>
      <c r="CT337" s="152" t="s">
        <v>16</v>
      </c>
      <c r="CU337" s="93">
        <f t="shared" si="1973"/>
        <v>139</v>
      </c>
      <c r="CV337" s="93">
        <f t="shared" si="1974"/>
        <v>12</v>
      </c>
      <c r="CW337" s="141">
        <f t="shared" si="1975"/>
        <v>151</v>
      </c>
    </row>
    <row r="338" spans="2:101" s="55" customFormat="1" ht="13.5" hidden="1" outlineLevel="1">
      <c r="B338" s="15" t="s">
        <v>82</v>
      </c>
      <c r="C338" s="240">
        <v>14</v>
      </c>
      <c r="D338" s="240">
        <v>1</v>
      </c>
      <c r="E338" s="240"/>
      <c r="F338" s="240"/>
      <c r="G338" s="241"/>
      <c r="H338" s="241"/>
      <c r="I338" s="241"/>
      <c r="J338" s="241">
        <v>1</v>
      </c>
      <c r="K338" s="241"/>
      <c r="L338" s="241"/>
      <c r="M338" s="241"/>
      <c r="N338" s="241"/>
      <c r="O338" s="241"/>
      <c r="P338" s="241"/>
      <c r="Q338" s="241"/>
      <c r="R338" s="241"/>
      <c r="S338" s="241"/>
      <c r="T338" s="241"/>
      <c r="U338" s="241"/>
      <c r="V338" s="241"/>
      <c r="W338" s="241"/>
      <c r="X338" s="241"/>
      <c r="Y338" s="241"/>
      <c r="Z338" s="242">
        <f t="shared" si="1925"/>
        <v>16</v>
      </c>
      <c r="AA338" s="243">
        <f t="shared" si="2039"/>
        <v>79</v>
      </c>
      <c r="AB338" s="51"/>
      <c r="AC338" s="59" t="s">
        <v>82</v>
      </c>
      <c r="AD338" s="60">
        <f t="shared" si="1926"/>
        <v>15</v>
      </c>
      <c r="AE338" s="60">
        <f t="shared" si="1884"/>
        <v>0</v>
      </c>
      <c r="AF338" s="60">
        <f t="shared" si="1885"/>
        <v>0</v>
      </c>
      <c r="AG338" s="60">
        <f t="shared" si="1886"/>
        <v>0</v>
      </c>
      <c r="AH338" s="60">
        <f t="shared" si="1887"/>
        <v>1</v>
      </c>
      <c r="AI338" s="60">
        <f t="shared" si="1888"/>
        <v>0</v>
      </c>
      <c r="AJ338" s="60">
        <f t="shared" si="1889"/>
        <v>0</v>
      </c>
      <c r="AK338" s="60">
        <f t="shared" si="1890"/>
        <v>0</v>
      </c>
      <c r="AL338" s="60">
        <f t="shared" si="1927"/>
        <v>0</v>
      </c>
      <c r="AM338" s="60">
        <f t="shared" si="1928"/>
        <v>0</v>
      </c>
      <c r="AN338" s="61">
        <f t="shared" si="1929"/>
        <v>16</v>
      </c>
      <c r="AO338" s="236" t="str">
        <f t="shared" si="1891"/>
        <v/>
      </c>
      <c r="AP338" s="293" t="s">
        <v>17</v>
      </c>
      <c r="AQ338" s="297">
        <f>SUM(C356:C359)</f>
        <v>445</v>
      </c>
      <c r="AR338" s="297">
        <f t="shared" ref="AR338" si="2102">SUM(D356:D359)</f>
        <v>13</v>
      </c>
      <c r="AS338" s="297">
        <f t="shared" ref="AS338" si="2103">SUM(E356:E359)</f>
        <v>1</v>
      </c>
      <c r="AT338" s="297">
        <f t="shared" ref="AT338" si="2104">SUM(F356:F359)</f>
        <v>14</v>
      </c>
      <c r="AU338" s="297">
        <f t="shared" ref="AU338" si="2105">SUM(G356:G359)</f>
        <v>3</v>
      </c>
      <c r="AV338" s="297">
        <f t="shared" ref="AV338" si="2106">SUM(H356:H359)</f>
        <v>1</v>
      </c>
      <c r="AW338" s="297">
        <f t="shared" ref="AW338" si="2107">SUM(I356:I359)</f>
        <v>1</v>
      </c>
      <c r="AX338" s="297">
        <f t="shared" ref="AX338" si="2108">SUM(J356:J359)</f>
        <v>16</v>
      </c>
      <c r="AY338" s="297">
        <f t="shared" ref="AY338" si="2109">SUM(K356:K359)</f>
        <v>0</v>
      </c>
      <c r="AZ338" s="297">
        <f t="shared" ref="AZ338" si="2110">SUM(L356:L359)</f>
        <v>0</v>
      </c>
      <c r="BA338" s="297">
        <f t="shared" ref="BA338" si="2111">SUM(M356:M359)</f>
        <v>0</v>
      </c>
      <c r="BB338" s="297">
        <f t="shared" ref="BB338" si="2112">SUM(N356:N359)</f>
        <v>0</v>
      </c>
      <c r="BC338" s="297">
        <f t="shared" ref="BC338" si="2113">SUM(O356:O359)</f>
        <v>0</v>
      </c>
      <c r="BD338" s="297">
        <f t="shared" ref="BD338" si="2114">SUM(P356:P359)</f>
        <v>0</v>
      </c>
      <c r="BE338" s="297">
        <f t="shared" ref="BE338" si="2115">SUM(Q356:Q359)</f>
        <v>0</v>
      </c>
      <c r="BF338" s="297">
        <f t="shared" ref="BF338" si="2116">SUM(R356:R359)</f>
        <v>0</v>
      </c>
      <c r="BG338" s="297">
        <f t="shared" ref="BG338" si="2117">SUM(S356:S359)</f>
        <v>0</v>
      </c>
      <c r="BH338" s="297">
        <f t="shared" ref="BH338" si="2118">SUM(T356:T359)</f>
        <v>0</v>
      </c>
      <c r="BI338" s="297">
        <f t="shared" ref="BI338" si="2119">SUM(U356:U359)</f>
        <v>0</v>
      </c>
      <c r="BJ338" s="297">
        <f t="shared" ref="BJ338" si="2120">SUM(V356:V359)</f>
        <v>0</v>
      </c>
      <c r="BK338" s="297">
        <f t="shared" ref="BK338" si="2121">SUM(W356:W359)</f>
        <v>0</v>
      </c>
      <c r="BL338" s="297">
        <f t="shared" ref="BL338" si="2122">SUM(X356:X359)</f>
        <v>0</v>
      </c>
      <c r="BM338" s="297">
        <f t="shared" ref="BM338" si="2123">SUM(Y356:Y359)</f>
        <v>0</v>
      </c>
      <c r="BN338" s="298">
        <f t="shared" si="1952"/>
        <v>494</v>
      </c>
      <c r="BO338" s="51" t="str">
        <f>IF(BN338=MAX($BN$332:$BN$355),1,IF(BN338=MAX($BN$338:$BN$341),2,""))</f>
        <v/>
      </c>
      <c r="BP338" s="51"/>
      <c r="BQ338" s="121" t="str">
        <f t="shared" si="1915"/>
        <v/>
      </c>
      <c r="BR338" s="152" t="s">
        <v>17</v>
      </c>
      <c r="BS338" s="93">
        <f t="shared" si="1998"/>
        <v>473</v>
      </c>
      <c r="BT338" s="93">
        <f t="shared" ref="BT338" si="2124">SUM(AE356:AE359)</f>
        <v>3</v>
      </c>
      <c r="BU338" s="93">
        <f t="shared" ref="BU338" si="2125">SUM(AF356:AF359)</f>
        <v>1</v>
      </c>
      <c r="BV338" s="93">
        <f t="shared" ref="BV338" si="2126">SUM(AG356:AG359)</f>
        <v>1</v>
      </c>
      <c r="BW338" s="93">
        <f t="shared" ref="BW338" si="2127">SUM(AH356:AH359)</f>
        <v>16</v>
      </c>
      <c r="BX338" s="93">
        <f t="shared" ref="BX338" si="2128">SUM(AI356:AI359)</f>
        <v>0</v>
      </c>
      <c r="BY338" s="93">
        <f t="shared" ref="BY338" si="2129">SUM(AJ356:AJ359)</f>
        <v>0</v>
      </c>
      <c r="BZ338" s="93">
        <f t="shared" ref="BZ338" si="2130">SUM(AK356:AK359)</f>
        <v>0</v>
      </c>
      <c r="CA338" s="93">
        <f t="shared" ref="CA338" si="2131">SUM(AL356:AL359)</f>
        <v>0</v>
      </c>
      <c r="CB338" s="93">
        <f t="shared" ref="CB338" si="2132">SUM(AM356:AM359)</f>
        <v>0</v>
      </c>
      <c r="CC338" s="141">
        <f t="shared" si="1962"/>
        <v>494</v>
      </c>
      <c r="CD338" s="121" t="str">
        <f t="shared" si="1963"/>
        <v/>
      </c>
      <c r="CE338" s="121"/>
      <c r="CF338" s="121" t="str">
        <f t="shared" si="1964"/>
        <v/>
      </c>
      <c r="CG338" s="152" t="s">
        <v>17</v>
      </c>
      <c r="CH338" s="93">
        <f>SUM(AD356:AD359)</f>
        <v>473</v>
      </c>
      <c r="CI338" s="93">
        <f>SUM(AE356:AK359)</f>
        <v>21</v>
      </c>
      <c r="CJ338" s="93">
        <f t="shared" si="1965"/>
        <v>0</v>
      </c>
      <c r="CK338" s="141">
        <f t="shared" si="1966"/>
        <v>494</v>
      </c>
      <c r="CM338" s="202" t="str">
        <f t="shared" si="1967"/>
        <v/>
      </c>
      <c r="CN338" s="152" t="s">
        <v>17</v>
      </c>
      <c r="CO338" s="93">
        <f t="shared" si="1968"/>
        <v>473</v>
      </c>
      <c r="CP338" s="93">
        <f t="shared" si="1969"/>
        <v>20</v>
      </c>
      <c r="CQ338" s="93">
        <f t="shared" si="1970"/>
        <v>1</v>
      </c>
      <c r="CR338" s="141">
        <f t="shared" si="1971"/>
        <v>494</v>
      </c>
      <c r="CS338" s="202" t="str">
        <f t="shared" si="1972"/>
        <v/>
      </c>
      <c r="CT338" s="152" t="s">
        <v>17</v>
      </c>
      <c r="CU338" s="93">
        <f t="shared" si="1973"/>
        <v>473</v>
      </c>
      <c r="CV338" s="93">
        <f t="shared" si="1974"/>
        <v>21</v>
      </c>
      <c r="CW338" s="141">
        <f t="shared" si="1975"/>
        <v>494</v>
      </c>
    </row>
    <row r="339" spans="2:101" s="55" customFormat="1" ht="13.5" hidden="1" outlineLevel="1">
      <c r="B339" s="15" t="s">
        <v>83</v>
      </c>
      <c r="C339" s="240">
        <v>11</v>
      </c>
      <c r="D339" s="240">
        <v>1</v>
      </c>
      <c r="E339" s="240"/>
      <c r="F339" s="240"/>
      <c r="G339" s="241"/>
      <c r="H339" s="241"/>
      <c r="I339" s="241"/>
      <c r="J339" s="241"/>
      <c r="K339" s="241"/>
      <c r="L339" s="241"/>
      <c r="M339" s="241"/>
      <c r="N339" s="241"/>
      <c r="O339" s="241"/>
      <c r="P339" s="241"/>
      <c r="Q339" s="241"/>
      <c r="R339" s="241"/>
      <c r="S339" s="241"/>
      <c r="T339" s="241"/>
      <c r="U339" s="241"/>
      <c r="V339" s="241"/>
      <c r="W339" s="241"/>
      <c r="X339" s="241"/>
      <c r="Y339" s="241"/>
      <c r="Z339" s="242">
        <f t="shared" si="1925"/>
        <v>12</v>
      </c>
      <c r="AA339" s="243">
        <f t="shared" si="2039"/>
        <v>74</v>
      </c>
      <c r="AB339" s="51"/>
      <c r="AC339" s="59" t="s">
        <v>83</v>
      </c>
      <c r="AD339" s="60">
        <f t="shared" si="1926"/>
        <v>12</v>
      </c>
      <c r="AE339" s="60">
        <f t="shared" si="1884"/>
        <v>0</v>
      </c>
      <c r="AF339" s="60">
        <f t="shared" si="1885"/>
        <v>0</v>
      </c>
      <c r="AG339" s="60">
        <f t="shared" si="1886"/>
        <v>0</v>
      </c>
      <c r="AH339" s="60">
        <f t="shared" si="1887"/>
        <v>0</v>
      </c>
      <c r="AI339" s="60">
        <f t="shared" si="1888"/>
        <v>0</v>
      </c>
      <c r="AJ339" s="60">
        <f t="shared" si="1889"/>
        <v>0</v>
      </c>
      <c r="AK339" s="60">
        <f t="shared" si="1890"/>
        <v>0</v>
      </c>
      <c r="AL339" s="60">
        <f t="shared" si="1927"/>
        <v>0</v>
      </c>
      <c r="AM339" s="60">
        <f t="shared" si="1928"/>
        <v>0</v>
      </c>
      <c r="AN339" s="61">
        <f t="shared" si="1929"/>
        <v>12</v>
      </c>
      <c r="AO339" s="236">
        <f t="shared" si="1891"/>
        <v>1</v>
      </c>
      <c r="AP339" s="306" t="s">
        <v>18</v>
      </c>
      <c r="AQ339" s="307">
        <f>SUM(C360:C363)</f>
        <v>693</v>
      </c>
      <c r="AR339" s="307">
        <f t="shared" ref="AR339" si="2133">SUM(D360:D363)</f>
        <v>25</v>
      </c>
      <c r="AS339" s="307">
        <f t="shared" ref="AS339" si="2134">SUM(E360:E363)</f>
        <v>1</v>
      </c>
      <c r="AT339" s="307">
        <f t="shared" ref="AT339" si="2135">SUM(F360:F363)</f>
        <v>29</v>
      </c>
      <c r="AU339" s="307">
        <f t="shared" ref="AU339" si="2136">SUM(G360:G363)</f>
        <v>21</v>
      </c>
      <c r="AV339" s="307">
        <f t="shared" ref="AV339" si="2137">SUM(H360:H363)</f>
        <v>0</v>
      </c>
      <c r="AW339" s="307">
        <f t="shared" ref="AW339" si="2138">SUM(I360:I363)</f>
        <v>0</v>
      </c>
      <c r="AX339" s="307">
        <f t="shared" ref="AX339" si="2139">SUM(J360:J363)</f>
        <v>40</v>
      </c>
      <c r="AY339" s="307">
        <f t="shared" ref="AY339" si="2140">SUM(K360:K363)</f>
        <v>3</v>
      </c>
      <c r="AZ339" s="307">
        <f t="shared" ref="AZ339" si="2141">SUM(L360:L363)</f>
        <v>0</v>
      </c>
      <c r="BA339" s="307">
        <f t="shared" ref="BA339" si="2142">SUM(M360:M363)</f>
        <v>0</v>
      </c>
      <c r="BB339" s="307">
        <f t="shared" ref="BB339" si="2143">SUM(N360:N363)</f>
        <v>0</v>
      </c>
      <c r="BC339" s="307">
        <f t="shared" ref="BC339" si="2144">SUM(O360:O363)</f>
        <v>0</v>
      </c>
      <c r="BD339" s="307">
        <f t="shared" ref="BD339" si="2145">SUM(P360:P363)</f>
        <v>0</v>
      </c>
      <c r="BE339" s="307">
        <f t="shared" ref="BE339" si="2146">SUM(Q360:Q363)</f>
        <v>0</v>
      </c>
      <c r="BF339" s="307">
        <f t="shared" ref="BF339" si="2147">SUM(R360:R363)</f>
        <v>0</v>
      </c>
      <c r="BG339" s="307">
        <f t="shared" ref="BG339" si="2148">SUM(S360:S363)</f>
        <v>0</v>
      </c>
      <c r="BH339" s="307">
        <f t="shared" ref="BH339" si="2149">SUM(T360:T363)</f>
        <v>0</v>
      </c>
      <c r="BI339" s="307">
        <f t="shared" ref="BI339" si="2150">SUM(U360:U363)</f>
        <v>1</v>
      </c>
      <c r="BJ339" s="307">
        <f t="shared" ref="BJ339" si="2151">SUM(V360:V363)</f>
        <v>0</v>
      </c>
      <c r="BK339" s="307">
        <f t="shared" ref="BK339" si="2152">SUM(W360:W363)</f>
        <v>0</v>
      </c>
      <c r="BL339" s="307">
        <f t="shared" ref="BL339" si="2153">SUM(X360:X363)</f>
        <v>0</v>
      </c>
      <c r="BM339" s="307">
        <f t="shared" ref="BM339" si="2154">SUM(Y360:Y363)</f>
        <v>0</v>
      </c>
      <c r="BN339" s="308">
        <f t="shared" si="1952"/>
        <v>813</v>
      </c>
      <c r="BO339" s="51">
        <f>IF(BN339=MAX($BN$332:$BN$355),1,IF(BN339=MAX($BN$338:$BN$341),2,""))</f>
        <v>1</v>
      </c>
      <c r="BP339" s="51"/>
      <c r="BQ339" s="121">
        <f t="shared" si="1915"/>
        <v>1</v>
      </c>
      <c r="BR339" s="152" t="s">
        <v>18</v>
      </c>
      <c r="BS339" s="93">
        <f t="shared" si="1998"/>
        <v>748</v>
      </c>
      <c r="BT339" s="93">
        <f t="shared" ref="BT339" si="2155">SUM(AE360:AE363)</f>
        <v>21</v>
      </c>
      <c r="BU339" s="93">
        <f t="shared" ref="BU339" si="2156">SUM(AF360:AF363)</f>
        <v>0</v>
      </c>
      <c r="BV339" s="93">
        <f t="shared" ref="BV339" si="2157">SUM(AG360:AG363)</f>
        <v>0</v>
      </c>
      <c r="BW339" s="93">
        <f t="shared" ref="BW339" si="2158">SUM(AH360:AH363)</f>
        <v>40</v>
      </c>
      <c r="BX339" s="93">
        <f t="shared" ref="BX339" si="2159">SUM(AI360:AI363)</f>
        <v>3</v>
      </c>
      <c r="BY339" s="93">
        <f t="shared" ref="BY339" si="2160">SUM(AJ360:AJ363)</f>
        <v>0</v>
      </c>
      <c r="BZ339" s="93">
        <f t="shared" ref="BZ339" si="2161">SUM(AK360:AK363)</f>
        <v>0</v>
      </c>
      <c r="CA339" s="93">
        <f t="shared" ref="CA339" si="2162">SUM(AL360:AL363)</f>
        <v>0</v>
      </c>
      <c r="CB339" s="93">
        <f t="shared" ref="CB339" si="2163">SUM(AM360:AM363)</f>
        <v>1</v>
      </c>
      <c r="CC339" s="141">
        <f t="shared" si="1962"/>
        <v>813</v>
      </c>
      <c r="CD339" s="121">
        <f t="shared" si="1963"/>
        <v>1</v>
      </c>
      <c r="CE339" s="121"/>
      <c r="CF339" s="121">
        <f t="shared" si="1964"/>
        <v>1</v>
      </c>
      <c r="CG339" s="152" t="s">
        <v>18</v>
      </c>
      <c r="CH339" s="93">
        <f>SUM(AD360:AD363)</f>
        <v>748</v>
      </c>
      <c r="CI339" s="93">
        <f>SUM(AE360:AK363)</f>
        <v>64</v>
      </c>
      <c r="CJ339" s="93">
        <f t="shared" si="1965"/>
        <v>1</v>
      </c>
      <c r="CK339" s="141">
        <f t="shared" si="1966"/>
        <v>813</v>
      </c>
      <c r="CM339" s="202">
        <f t="shared" si="1967"/>
        <v>1</v>
      </c>
      <c r="CN339" s="152" t="s">
        <v>18</v>
      </c>
      <c r="CO339" s="93">
        <f t="shared" si="1968"/>
        <v>748</v>
      </c>
      <c r="CP339" s="93">
        <f t="shared" si="1969"/>
        <v>64</v>
      </c>
      <c r="CQ339" s="93">
        <f t="shared" si="1970"/>
        <v>1</v>
      </c>
      <c r="CR339" s="141">
        <f t="shared" si="1971"/>
        <v>813</v>
      </c>
      <c r="CS339" s="202">
        <f t="shared" si="1972"/>
        <v>1</v>
      </c>
      <c r="CT339" s="152" t="s">
        <v>18</v>
      </c>
      <c r="CU339" s="93">
        <f t="shared" si="1973"/>
        <v>748</v>
      </c>
      <c r="CV339" s="93">
        <f t="shared" si="1974"/>
        <v>65</v>
      </c>
      <c r="CW339" s="141">
        <f t="shared" si="1975"/>
        <v>813</v>
      </c>
    </row>
    <row r="340" spans="2:101" s="55" customFormat="1" ht="13.5" hidden="1" outlineLevel="1">
      <c r="B340" s="15" t="s">
        <v>84</v>
      </c>
      <c r="C340" s="240">
        <v>17</v>
      </c>
      <c r="D340" s="240">
        <v>2</v>
      </c>
      <c r="E340" s="240"/>
      <c r="F340" s="240"/>
      <c r="G340" s="241"/>
      <c r="H340" s="241"/>
      <c r="I340" s="241"/>
      <c r="J340" s="241">
        <v>2</v>
      </c>
      <c r="K340" s="241"/>
      <c r="L340" s="241"/>
      <c r="M340" s="241"/>
      <c r="N340" s="241"/>
      <c r="O340" s="241"/>
      <c r="P340" s="241"/>
      <c r="Q340" s="241"/>
      <c r="R340" s="241"/>
      <c r="S340" s="241"/>
      <c r="T340" s="241"/>
      <c r="U340" s="241"/>
      <c r="V340" s="241"/>
      <c r="W340" s="241"/>
      <c r="X340" s="241"/>
      <c r="Y340" s="241"/>
      <c r="Z340" s="242">
        <f t="shared" si="1925"/>
        <v>21</v>
      </c>
      <c r="AA340" s="243">
        <f t="shared" si="2039"/>
        <v>66</v>
      </c>
      <c r="AB340" s="51"/>
      <c r="AC340" s="56" t="s">
        <v>84</v>
      </c>
      <c r="AD340" s="57">
        <f t="shared" si="1926"/>
        <v>19</v>
      </c>
      <c r="AE340" s="57">
        <f t="shared" si="1884"/>
        <v>0</v>
      </c>
      <c r="AF340" s="57">
        <f t="shared" si="1885"/>
        <v>0</v>
      </c>
      <c r="AG340" s="57">
        <f t="shared" si="1886"/>
        <v>0</v>
      </c>
      <c r="AH340" s="57">
        <f t="shared" si="1887"/>
        <v>2</v>
      </c>
      <c r="AI340" s="57">
        <f t="shared" si="1888"/>
        <v>0</v>
      </c>
      <c r="AJ340" s="57">
        <f t="shared" si="1889"/>
        <v>0</v>
      </c>
      <c r="AK340" s="57">
        <f t="shared" si="1890"/>
        <v>0</v>
      </c>
      <c r="AL340" s="57">
        <f t="shared" si="1927"/>
        <v>0</v>
      </c>
      <c r="AM340" s="57">
        <f t="shared" si="1928"/>
        <v>0</v>
      </c>
      <c r="AN340" s="58">
        <f t="shared" si="1929"/>
        <v>21</v>
      </c>
      <c r="AO340" s="236" t="str">
        <f t="shared" si="1891"/>
        <v/>
      </c>
      <c r="AP340" s="293" t="s">
        <v>19</v>
      </c>
      <c r="AQ340" s="297">
        <f>SUM(C364:C367)</f>
        <v>529</v>
      </c>
      <c r="AR340" s="297">
        <f t="shared" ref="AR340" si="2164">SUM(D364:D367)</f>
        <v>41</v>
      </c>
      <c r="AS340" s="297">
        <f t="shared" ref="AS340" si="2165">SUM(E364:E367)</f>
        <v>1</v>
      </c>
      <c r="AT340" s="297">
        <f t="shared" ref="AT340" si="2166">SUM(F364:F367)</f>
        <v>21</v>
      </c>
      <c r="AU340" s="297">
        <f t="shared" ref="AU340" si="2167">SUM(G364:G367)</f>
        <v>13</v>
      </c>
      <c r="AV340" s="297">
        <f t="shared" ref="AV340" si="2168">SUM(H364:H367)</f>
        <v>0</v>
      </c>
      <c r="AW340" s="297">
        <f t="shared" ref="AW340" si="2169">SUM(I364:I367)</f>
        <v>0</v>
      </c>
      <c r="AX340" s="297">
        <f t="shared" ref="AX340" si="2170">SUM(J364:J367)</f>
        <v>38</v>
      </c>
      <c r="AY340" s="297">
        <f t="shared" ref="AY340" si="2171">SUM(K364:K367)</f>
        <v>10</v>
      </c>
      <c r="AZ340" s="297">
        <f t="shared" ref="AZ340" si="2172">SUM(L364:L367)</f>
        <v>0</v>
      </c>
      <c r="BA340" s="297">
        <f t="shared" ref="BA340" si="2173">SUM(M364:M367)</f>
        <v>1</v>
      </c>
      <c r="BB340" s="297">
        <f t="shared" ref="BB340" si="2174">SUM(N364:N367)</f>
        <v>0</v>
      </c>
      <c r="BC340" s="297">
        <f t="shared" ref="BC340" si="2175">SUM(O364:O367)</f>
        <v>0</v>
      </c>
      <c r="BD340" s="297">
        <f t="shared" ref="BD340" si="2176">SUM(P364:P367)</f>
        <v>0</v>
      </c>
      <c r="BE340" s="297">
        <f t="shared" ref="BE340" si="2177">SUM(Q364:Q367)</f>
        <v>0</v>
      </c>
      <c r="BF340" s="297">
        <f t="shared" ref="BF340" si="2178">SUM(R364:R367)</f>
        <v>0</v>
      </c>
      <c r="BG340" s="297">
        <f t="shared" ref="BG340" si="2179">SUM(S364:S367)</f>
        <v>0</v>
      </c>
      <c r="BH340" s="297">
        <f t="shared" ref="BH340" si="2180">SUM(T364:T367)</f>
        <v>0</v>
      </c>
      <c r="BI340" s="297">
        <f t="shared" ref="BI340" si="2181">SUM(U364:U367)</f>
        <v>0</v>
      </c>
      <c r="BJ340" s="297">
        <f t="shared" ref="BJ340" si="2182">SUM(V364:V367)</f>
        <v>0</v>
      </c>
      <c r="BK340" s="297">
        <f t="shared" ref="BK340" si="2183">SUM(W364:W367)</f>
        <v>0</v>
      </c>
      <c r="BL340" s="297">
        <f t="shared" ref="BL340" si="2184">SUM(X364:X367)</f>
        <v>0</v>
      </c>
      <c r="BM340" s="297">
        <f t="shared" ref="BM340" si="2185">SUM(Y364:Y367)</f>
        <v>0</v>
      </c>
      <c r="BN340" s="298">
        <f t="shared" si="1952"/>
        <v>654</v>
      </c>
      <c r="BO340" s="51" t="str">
        <f>IF(BN340=MAX($BN$332:$BN$355),1,IF(BN340=MAX($BN$338:$BN$341),2,""))</f>
        <v/>
      </c>
      <c r="BP340" s="51"/>
      <c r="BQ340" s="121" t="str">
        <f t="shared" si="1915"/>
        <v/>
      </c>
      <c r="BR340" s="152" t="s">
        <v>19</v>
      </c>
      <c r="BS340" s="93">
        <f t="shared" si="1998"/>
        <v>592</v>
      </c>
      <c r="BT340" s="93">
        <f t="shared" ref="BT340" si="2186">SUM(AE364:AE367)</f>
        <v>13</v>
      </c>
      <c r="BU340" s="93">
        <f t="shared" ref="BU340" si="2187">SUM(AF364:AF367)</f>
        <v>0</v>
      </c>
      <c r="BV340" s="93">
        <f t="shared" ref="BV340" si="2188">SUM(AG364:AG367)</f>
        <v>0</v>
      </c>
      <c r="BW340" s="93">
        <f t="shared" ref="BW340" si="2189">SUM(AH364:AH367)</f>
        <v>38</v>
      </c>
      <c r="BX340" s="93">
        <f t="shared" ref="BX340" si="2190">SUM(AI364:AI367)</f>
        <v>10</v>
      </c>
      <c r="BY340" s="93">
        <f t="shared" ref="BY340" si="2191">SUM(AJ364:AJ367)</f>
        <v>0</v>
      </c>
      <c r="BZ340" s="93">
        <f t="shared" ref="BZ340" si="2192">SUM(AK364:AK367)</f>
        <v>1</v>
      </c>
      <c r="CA340" s="93">
        <f t="shared" ref="CA340" si="2193">SUM(AL364:AL367)</f>
        <v>0</v>
      </c>
      <c r="CB340" s="93">
        <f t="shared" ref="CB340" si="2194">SUM(AM364:AM367)</f>
        <v>0</v>
      </c>
      <c r="CC340" s="141">
        <f t="shared" si="1962"/>
        <v>654</v>
      </c>
      <c r="CD340" s="121" t="str">
        <f t="shared" si="1963"/>
        <v/>
      </c>
      <c r="CE340" s="121"/>
      <c r="CF340" s="121" t="str">
        <f t="shared" si="1964"/>
        <v/>
      </c>
      <c r="CG340" s="152" t="s">
        <v>19</v>
      </c>
      <c r="CH340" s="93">
        <f>SUM(AD364:AD367)</f>
        <v>592</v>
      </c>
      <c r="CI340" s="93">
        <f>SUM(AE364:AK367)</f>
        <v>62</v>
      </c>
      <c r="CJ340" s="93">
        <f t="shared" si="1965"/>
        <v>0</v>
      </c>
      <c r="CK340" s="141">
        <f t="shared" si="1966"/>
        <v>654</v>
      </c>
      <c r="CM340" s="202" t="str">
        <f t="shared" si="1967"/>
        <v/>
      </c>
      <c r="CN340" s="152" t="s">
        <v>19</v>
      </c>
      <c r="CO340" s="93">
        <f t="shared" si="1968"/>
        <v>592</v>
      </c>
      <c r="CP340" s="93">
        <f t="shared" si="1969"/>
        <v>61</v>
      </c>
      <c r="CQ340" s="93">
        <f t="shared" si="1970"/>
        <v>1</v>
      </c>
      <c r="CR340" s="141">
        <f t="shared" si="1971"/>
        <v>654</v>
      </c>
      <c r="CS340" s="202" t="str">
        <f t="shared" si="1972"/>
        <v/>
      </c>
      <c r="CT340" s="152" t="s">
        <v>19</v>
      </c>
      <c r="CU340" s="93">
        <f t="shared" si="1973"/>
        <v>592</v>
      </c>
      <c r="CV340" s="93">
        <f t="shared" si="1974"/>
        <v>62</v>
      </c>
      <c r="CW340" s="141">
        <f t="shared" si="1975"/>
        <v>654</v>
      </c>
    </row>
    <row r="341" spans="2:101" s="55" customFormat="1" ht="13.5" hidden="1" outlineLevel="1">
      <c r="B341" s="15" t="s">
        <v>85</v>
      </c>
      <c r="C341" s="240">
        <v>9</v>
      </c>
      <c r="D341" s="240">
        <v>1</v>
      </c>
      <c r="E341" s="240"/>
      <c r="F341" s="240"/>
      <c r="G341" s="241"/>
      <c r="H341" s="241"/>
      <c r="I341" s="241"/>
      <c r="J341" s="241">
        <v>1</v>
      </c>
      <c r="K341" s="241"/>
      <c r="L341" s="241"/>
      <c r="M341" s="241"/>
      <c r="N341" s="241"/>
      <c r="O341" s="241"/>
      <c r="P341" s="241"/>
      <c r="Q341" s="241"/>
      <c r="R341" s="241"/>
      <c r="S341" s="241">
        <v>2</v>
      </c>
      <c r="T341" s="241"/>
      <c r="U341" s="241"/>
      <c r="V341" s="241"/>
      <c r="W341" s="241"/>
      <c r="X341" s="241"/>
      <c r="Y341" s="241"/>
      <c r="Z341" s="242">
        <f t="shared" si="1925"/>
        <v>13</v>
      </c>
      <c r="AA341" s="243">
        <f t="shared" si="2039"/>
        <v>62</v>
      </c>
      <c r="AB341" s="51"/>
      <c r="AC341" s="56" t="s">
        <v>85</v>
      </c>
      <c r="AD341" s="57">
        <f t="shared" si="1926"/>
        <v>10</v>
      </c>
      <c r="AE341" s="57">
        <f t="shared" si="1884"/>
        <v>0</v>
      </c>
      <c r="AF341" s="57">
        <f t="shared" si="1885"/>
        <v>0</v>
      </c>
      <c r="AG341" s="57">
        <f t="shared" si="1886"/>
        <v>0</v>
      </c>
      <c r="AH341" s="57">
        <f t="shared" si="1887"/>
        <v>1</v>
      </c>
      <c r="AI341" s="57">
        <f t="shared" si="1888"/>
        <v>0</v>
      </c>
      <c r="AJ341" s="57">
        <f t="shared" si="1889"/>
        <v>0</v>
      </c>
      <c r="AK341" s="57">
        <f t="shared" si="1890"/>
        <v>0</v>
      </c>
      <c r="AL341" s="57">
        <f t="shared" si="1927"/>
        <v>2</v>
      </c>
      <c r="AM341" s="57">
        <f t="shared" si="1928"/>
        <v>0</v>
      </c>
      <c r="AN341" s="58">
        <f t="shared" si="1929"/>
        <v>13</v>
      </c>
      <c r="AO341" s="236" t="str">
        <f t="shared" si="1891"/>
        <v/>
      </c>
      <c r="AP341" s="306" t="s">
        <v>20</v>
      </c>
      <c r="AQ341" s="307">
        <f>SUM(C368:C371)</f>
        <v>392</v>
      </c>
      <c r="AR341" s="307">
        <f t="shared" ref="AR341" si="2195">SUM(D368:D371)</f>
        <v>28</v>
      </c>
      <c r="AS341" s="307">
        <f t="shared" ref="AS341" si="2196">SUM(E368:E371)</f>
        <v>1</v>
      </c>
      <c r="AT341" s="307">
        <f t="shared" ref="AT341" si="2197">SUM(F368:F371)</f>
        <v>23</v>
      </c>
      <c r="AU341" s="307">
        <f t="shared" ref="AU341" si="2198">SUM(G368:G371)</f>
        <v>12</v>
      </c>
      <c r="AV341" s="307">
        <f t="shared" ref="AV341" si="2199">SUM(H368:H371)</f>
        <v>1</v>
      </c>
      <c r="AW341" s="307">
        <f t="shared" ref="AW341" si="2200">SUM(I368:I371)</f>
        <v>0</v>
      </c>
      <c r="AX341" s="307">
        <f t="shared" ref="AX341" si="2201">SUM(J368:J371)</f>
        <v>66</v>
      </c>
      <c r="AY341" s="307">
        <f t="shared" ref="AY341" si="2202">SUM(K368:K371)</f>
        <v>1</v>
      </c>
      <c r="AZ341" s="307">
        <f t="shared" ref="AZ341" si="2203">SUM(L368:L371)</f>
        <v>0</v>
      </c>
      <c r="BA341" s="307">
        <f t="shared" ref="BA341" si="2204">SUM(M368:M371)</f>
        <v>0</v>
      </c>
      <c r="BB341" s="307">
        <f t="shared" ref="BB341" si="2205">SUM(N368:N371)</f>
        <v>0</v>
      </c>
      <c r="BC341" s="307">
        <f t="shared" ref="BC341" si="2206">SUM(O368:O371)</f>
        <v>0</v>
      </c>
      <c r="BD341" s="307">
        <f t="shared" ref="BD341" si="2207">SUM(P368:P371)</f>
        <v>0</v>
      </c>
      <c r="BE341" s="307">
        <f t="shared" ref="BE341" si="2208">SUM(Q368:Q371)</f>
        <v>0</v>
      </c>
      <c r="BF341" s="307">
        <f t="shared" ref="BF341" si="2209">SUM(R368:R371)</f>
        <v>0</v>
      </c>
      <c r="BG341" s="307">
        <f t="shared" ref="BG341" si="2210">SUM(S368:S371)</f>
        <v>2</v>
      </c>
      <c r="BH341" s="307">
        <f t="shared" ref="BH341" si="2211">SUM(T368:T371)</f>
        <v>0</v>
      </c>
      <c r="BI341" s="307">
        <f t="shared" ref="BI341" si="2212">SUM(U368:U371)</f>
        <v>0</v>
      </c>
      <c r="BJ341" s="307">
        <f t="shared" ref="BJ341" si="2213">SUM(V368:V371)</f>
        <v>0</v>
      </c>
      <c r="BK341" s="307">
        <f t="shared" ref="BK341" si="2214">SUM(W368:W371)</f>
        <v>0</v>
      </c>
      <c r="BL341" s="307">
        <f t="shared" ref="BL341" si="2215">SUM(X368:X371)</f>
        <v>0</v>
      </c>
      <c r="BM341" s="307">
        <f t="shared" ref="BM341" si="2216">SUM(Y368:Y371)</f>
        <v>0</v>
      </c>
      <c r="BN341" s="308">
        <f t="shared" si="1952"/>
        <v>526</v>
      </c>
      <c r="BO341" s="51" t="str">
        <f>IF(BN341=MAX($BN$332:$BN$355),1,IF(BN341=MAX($BN$338:$BN$341),2,""))</f>
        <v/>
      </c>
      <c r="BP341" s="51"/>
      <c r="BQ341" s="121" t="str">
        <f t="shared" si="1915"/>
        <v/>
      </c>
      <c r="BR341" s="152" t="s">
        <v>20</v>
      </c>
      <c r="BS341" s="93">
        <f t="shared" si="1998"/>
        <v>444</v>
      </c>
      <c r="BT341" s="93">
        <f t="shared" ref="BT341" si="2217">SUM(AE368:AE371)</f>
        <v>12</v>
      </c>
      <c r="BU341" s="93">
        <f t="shared" ref="BU341" si="2218">SUM(AF368:AF371)</f>
        <v>1</v>
      </c>
      <c r="BV341" s="93">
        <f t="shared" ref="BV341" si="2219">SUM(AG368:AG371)</f>
        <v>0</v>
      </c>
      <c r="BW341" s="93">
        <f t="shared" ref="BW341" si="2220">SUM(AH368:AH371)</f>
        <v>66</v>
      </c>
      <c r="BX341" s="93">
        <f t="shared" ref="BX341" si="2221">SUM(AI368:AI371)</f>
        <v>1</v>
      </c>
      <c r="BY341" s="93">
        <f t="shared" ref="BY341" si="2222">SUM(AJ368:AJ371)</f>
        <v>0</v>
      </c>
      <c r="BZ341" s="93">
        <f t="shared" ref="BZ341" si="2223">SUM(AK368:AK371)</f>
        <v>0</v>
      </c>
      <c r="CA341" s="93">
        <f t="shared" ref="CA341" si="2224">SUM(AL368:AL371)</f>
        <v>2</v>
      </c>
      <c r="CB341" s="93">
        <f t="shared" ref="CB341" si="2225">SUM(AM368:AM371)</f>
        <v>0</v>
      </c>
      <c r="CC341" s="141">
        <f t="shared" si="1962"/>
        <v>526</v>
      </c>
      <c r="CD341" s="121" t="str">
        <f t="shared" si="1963"/>
        <v/>
      </c>
      <c r="CE341" s="121"/>
      <c r="CF341" s="121" t="str">
        <f t="shared" si="1964"/>
        <v/>
      </c>
      <c r="CG341" s="152" t="s">
        <v>20</v>
      </c>
      <c r="CH341" s="93">
        <f>SUM(AD368:AD371)</f>
        <v>444</v>
      </c>
      <c r="CI341" s="93">
        <f>SUM(AE368:AK371)</f>
        <v>80</v>
      </c>
      <c r="CJ341" s="93">
        <f t="shared" si="1965"/>
        <v>2</v>
      </c>
      <c r="CK341" s="141">
        <f t="shared" si="1966"/>
        <v>526</v>
      </c>
      <c r="CM341" s="202" t="str">
        <f t="shared" si="1967"/>
        <v/>
      </c>
      <c r="CN341" s="152" t="s">
        <v>20</v>
      </c>
      <c r="CO341" s="93">
        <f t="shared" si="1968"/>
        <v>444</v>
      </c>
      <c r="CP341" s="93">
        <f t="shared" si="1969"/>
        <v>80</v>
      </c>
      <c r="CQ341" s="93">
        <f t="shared" si="1970"/>
        <v>2</v>
      </c>
      <c r="CR341" s="141">
        <f t="shared" si="1971"/>
        <v>526</v>
      </c>
      <c r="CS341" s="202" t="str">
        <f t="shared" si="1972"/>
        <v/>
      </c>
      <c r="CT341" s="152" t="s">
        <v>20</v>
      </c>
      <c r="CU341" s="93">
        <f t="shared" si="1973"/>
        <v>444</v>
      </c>
      <c r="CV341" s="93">
        <f t="shared" si="1974"/>
        <v>82</v>
      </c>
      <c r="CW341" s="141">
        <f t="shared" si="1975"/>
        <v>526</v>
      </c>
    </row>
    <row r="342" spans="2:101" s="55" customFormat="1" ht="13.5" hidden="1" outlineLevel="1">
      <c r="B342" s="15" t="s">
        <v>86</v>
      </c>
      <c r="C342" s="240">
        <v>8</v>
      </c>
      <c r="D342" s="240">
        <v>1</v>
      </c>
      <c r="E342" s="240"/>
      <c r="F342" s="240"/>
      <c r="G342" s="241"/>
      <c r="H342" s="241"/>
      <c r="I342" s="241"/>
      <c r="J342" s="241">
        <v>1</v>
      </c>
      <c r="K342" s="241"/>
      <c r="L342" s="241"/>
      <c r="M342" s="241"/>
      <c r="N342" s="241"/>
      <c r="O342" s="241"/>
      <c r="P342" s="241"/>
      <c r="Q342" s="241"/>
      <c r="R342" s="241"/>
      <c r="S342" s="241"/>
      <c r="T342" s="241"/>
      <c r="U342" s="241"/>
      <c r="V342" s="241"/>
      <c r="W342" s="241"/>
      <c r="X342" s="241"/>
      <c r="Y342" s="241"/>
      <c r="Z342" s="242">
        <f t="shared" si="1925"/>
        <v>10</v>
      </c>
      <c r="AA342" s="243">
        <f t="shared" si="2039"/>
        <v>56</v>
      </c>
      <c r="AB342" s="51"/>
      <c r="AC342" s="56" t="s">
        <v>86</v>
      </c>
      <c r="AD342" s="57">
        <f t="shared" si="1926"/>
        <v>9</v>
      </c>
      <c r="AE342" s="57">
        <f t="shared" si="1884"/>
        <v>0</v>
      </c>
      <c r="AF342" s="57">
        <f t="shared" si="1885"/>
        <v>0</v>
      </c>
      <c r="AG342" s="57">
        <f t="shared" si="1886"/>
        <v>0</v>
      </c>
      <c r="AH342" s="57">
        <f t="shared" si="1887"/>
        <v>1</v>
      </c>
      <c r="AI342" s="57">
        <f t="shared" si="1888"/>
        <v>0</v>
      </c>
      <c r="AJ342" s="57">
        <f t="shared" si="1889"/>
        <v>0</v>
      </c>
      <c r="AK342" s="57">
        <f t="shared" si="1890"/>
        <v>0</v>
      </c>
      <c r="AL342" s="57">
        <f t="shared" si="1927"/>
        <v>0</v>
      </c>
      <c r="AM342" s="57">
        <f t="shared" si="1928"/>
        <v>0</v>
      </c>
      <c r="AN342" s="58">
        <f t="shared" si="1929"/>
        <v>10</v>
      </c>
      <c r="AO342" s="236" t="str">
        <f t="shared" si="1891"/>
        <v/>
      </c>
      <c r="AP342" s="293" t="s">
        <v>21</v>
      </c>
      <c r="AQ342" s="297">
        <f>SUM(C372:C375)</f>
        <v>351</v>
      </c>
      <c r="AR342" s="297">
        <f t="shared" ref="AR342" si="2226">SUM(D372:D375)</f>
        <v>32</v>
      </c>
      <c r="AS342" s="297">
        <f t="shared" ref="AS342" si="2227">SUM(E372:E375)</f>
        <v>1</v>
      </c>
      <c r="AT342" s="297">
        <f t="shared" ref="AT342" si="2228">SUM(F372:F375)</f>
        <v>23</v>
      </c>
      <c r="AU342" s="297">
        <f t="shared" ref="AU342" si="2229">SUM(G372:G375)</f>
        <v>10</v>
      </c>
      <c r="AV342" s="297">
        <f t="shared" ref="AV342" si="2230">SUM(H372:H375)</f>
        <v>0</v>
      </c>
      <c r="AW342" s="297">
        <f t="shared" ref="AW342" si="2231">SUM(I372:I375)</f>
        <v>0</v>
      </c>
      <c r="AX342" s="297">
        <f t="shared" ref="AX342" si="2232">SUM(J372:J375)</f>
        <v>54</v>
      </c>
      <c r="AY342" s="297">
        <f t="shared" ref="AY342" si="2233">SUM(K372:K375)</f>
        <v>4</v>
      </c>
      <c r="AZ342" s="297">
        <f t="shared" ref="AZ342" si="2234">SUM(L372:L375)</f>
        <v>0</v>
      </c>
      <c r="BA342" s="297">
        <f t="shared" ref="BA342" si="2235">SUM(M372:M375)</f>
        <v>3</v>
      </c>
      <c r="BB342" s="297">
        <f t="shared" ref="BB342" si="2236">SUM(N372:N375)</f>
        <v>0</v>
      </c>
      <c r="BC342" s="297">
        <f t="shared" ref="BC342" si="2237">SUM(O372:O375)</f>
        <v>0</v>
      </c>
      <c r="BD342" s="297">
        <f t="shared" ref="BD342" si="2238">SUM(P372:P375)</f>
        <v>0</v>
      </c>
      <c r="BE342" s="297">
        <f t="shared" ref="BE342" si="2239">SUM(Q372:Q375)</f>
        <v>0</v>
      </c>
      <c r="BF342" s="297">
        <f t="shared" ref="BF342" si="2240">SUM(R372:R375)</f>
        <v>0</v>
      </c>
      <c r="BG342" s="297">
        <f t="shared" ref="BG342" si="2241">SUM(S372:S375)</f>
        <v>0</v>
      </c>
      <c r="BH342" s="297">
        <f t="shared" ref="BH342" si="2242">SUM(T372:T375)</f>
        <v>0</v>
      </c>
      <c r="BI342" s="297">
        <f t="shared" ref="BI342" si="2243">SUM(U372:U375)</f>
        <v>0</v>
      </c>
      <c r="BJ342" s="297">
        <f t="shared" ref="BJ342" si="2244">SUM(V372:V375)</f>
        <v>0</v>
      </c>
      <c r="BK342" s="297">
        <f t="shared" ref="BK342" si="2245">SUM(W372:W375)</f>
        <v>0</v>
      </c>
      <c r="BL342" s="297">
        <f t="shared" ref="BL342" si="2246">SUM(X372:X375)</f>
        <v>0</v>
      </c>
      <c r="BM342" s="297">
        <f t="shared" ref="BM342" si="2247">SUM(Y372:Y375)</f>
        <v>0</v>
      </c>
      <c r="BN342" s="298">
        <f t="shared" si="1952"/>
        <v>478</v>
      </c>
      <c r="BO342" s="51" t="str">
        <f t="shared" ref="BO342:BO347" si="2248">IF(BN342=MAX($BN$332:$BN$355),1,"")</f>
        <v/>
      </c>
      <c r="BP342" s="51"/>
      <c r="BQ342" s="121" t="str">
        <f t="shared" si="1915"/>
        <v/>
      </c>
      <c r="BR342" s="152" t="s">
        <v>21</v>
      </c>
      <c r="BS342" s="93">
        <f t="shared" si="1998"/>
        <v>407</v>
      </c>
      <c r="BT342" s="93">
        <f t="shared" ref="BT342" si="2249">SUM(AE372:AE375)</f>
        <v>10</v>
      </c>
      <c r="BU342" s="93">
        <f t="shared" ref="BU342" si="2250">SUM(AF372:AF375)</f>
        <v>0</v>
      </c>
      <c r="BV342" s="93">
        <f t="shared" ref="BV342" si="2251">SUM(AG372:AG375)</f>
        <v>0</v>
      </c>
      <c r="BW342" s="93">
        <f t="shared" ref="BW342" si="2252">SUM(AH372:AH375)</f>
        <v>54</v>
      </c>
      <c r="BX342" s="93">
        <f t="shared" ref="BX342" si="2253">SUM(AI372:AI375)</f>
        <v>4</v>
      </c>
      <c r="BY342" s="93">
        <f t="shared" ref="BY342" si="2254">SUM(AJ372:AJ375)</f>
        <v>0</v>
      </c>
      <c r="BZ342" s="93">
        <f t="shared" ref="BZ342" si="2255">SUM(AK372:AK375)</f>
        <v>3</v>
      </c>
      <c r="CA342" s="93">
        <f t="shared" ref="CA342" si="2256">SUM(AL372:AL375)</f>
        <v>0</v>
      </c>
      <c r="CB342" s="93">
        <f t="shared" ref="CB342" si="2257">SUM(AM372:AM375)</f>
        <v>0</v>
      </c>
      <c r="CC342" s="141">
        <f t="shared" si="1962"/>
        <v>478</v>
      </c>
      <c r="CD342" s="121" t="str">
        <f t="shared" si="1963"/>
        <v/>
      </c>
      <c r="CE342" s="121"/>
      <c r="CF342" s="121" t="str">
        <f t="shared" si="1964"/>
        <v/>
      </c>
      <c r="CG342" s="152" t="s">
        <v>21</v>
      </c>
      <c r="CH342" s="93">
        <f>SUM(AD372:AD375)</f>
        <v>407</v>
      </c>
      <c r="CI342" s="93">
        <f>SUM(AE372:AK375)</f>
        <v>71</v>
      </c>
      <c r="CJ342" s="93">
        <f t="shared" si="1965"/>
        <v>0</v>
      </c>
      <c r="CK342" s="141">
        <f t="shared" si="1966"/>
        <v>478</v>
      </c>
      <c r="CM342" s="202" t="str">
        <f t="shared" si="1967"/>
        <v/>
      </c>
      <c r="CN342" s="152" t="s">
        <v>21</v>
      </c>
      <c r="CO342" s="93">
        <f t="shared" si="1968"/>
        <v>407</v>
      </c>
      <c r="CP342" s="93">
        <f t="shared" si="1969"/>
        <v>68</v>
      </c>
      <c r="CQ342" s="93">
        <f t="shared" si="1970"/>
        <v>3</v>
      </c>
      <c r="CR342" s="141">
        <f t="shared" si="1971"/>
        <v>478</v>
      </c>
      <c r="CS342" s="202" t="str">
        <f t="shared" si="1972"/>
        <v/>
      </c>
      <c r="CT342" s="152" t="s">
        <v>21</v>
      </c>
      <c r="CU342" s="93">
        <f t="shared" si="1973"/>
        <v>407</v>
      </c>
      <c r="CV342" s="93">
        <f t="shared" si="1974"/>
        <v>71</v>
      </c>
      <c r="CW342" s="141">
        <f t="shared" si="1975"/>
        <v>478</v>
      </c>
    </row>
    <row r="343" spans="2:101" s="55" customFormat="1" ht="13.5" hidden="1" outlineLevel="1">
      <c r="B343" s="15" t="s">
        <v>87</v>
      </c>
      <c r="C343" s="240">
        <v>10</v>
      </c>
      <c r="D343" s="240">
        <v>2</v>
      </c>
      <c r="E343" s="240"/>
      <c r="F343" s="240"/>
      <c r="G343" s="241"/>
      <c r="H343" s="241"/>
      <c r="I343" s="241"/>
      <c r="J343" s="241">
        <v>2</v>
      </c>
      <c r="K343" s="241"/>
      <c r="L343" s="241"/>
      <c r="M343" s="241"/>
      <c r="N343" s="241"/>
      <c r="O343" s="241"/>
      <c r="P343" s="241"/>
      <c r="Q343" s="241"/>
      <c r="R343" s="241"/>
      <c r="S343" s="241"/>
      <c r="T343" s="241"/>
      <c r="U343" s="241"/>
      <c r="V343" s="241"/>
      <c r="W343" s="241"/>
      <c r="X343" s="241"/>
      <c r="Y343" s="241"/>
      <c r="Z343" s="242">
        <f t="shared" si="1925"/>
        <v>14</v>
      </c>
      <c r="AA343" s="243">
        <f t="shared" si="2039"/>
        <v>58</v>
      </c>
      <c r="AB343" s="51"/>
      <c r="AC343" s="56" t="s">
        <v>87</v>
      </c>
      <c r="AD343" s="57">
        <f t="shared" si="1926"/>
        <v>12</v>
      </c>
      <c r="AE343" s="57">
        <f t="shared" si="1884"/>
        <v>0</v>
      </c>
      <c r="AF343" s="57">
        <f t="shared" si="1885"/>
        <v>0</v>
      </c>
      <c r="AG343" s="57">
        <f t="shared" si="1886"/>
        <v>0</v>
      </c>
      <c r="AH343" s="57">
        <f t="shared" si="1887"/>
        <v>2</v>
      </c>
      <c r="AI343" s="57">
        <f t="shared" si="1888"/>
        <v>0</v>
      </c>
      <c r="AJ343" s="57">
        <f t="shared" si="1889"/>
        <v>0</v>
      </c>
      <c r="AK343" s="57">
        <f t="shared" si="1890"/>
        <v>0</v>
      </c>
      <c r="AL343" s="57">
        <f t="shared" si="1927"/>
        <v>0</v>
      </c>
      <c r="AM343" s="57">
        <f t="shared" si="1928"/>
        <v>0</v>
      </c>
      <c r="AN343" s="58">
        <f t="shared" si="1929"/>
        <v>14</v>
      </c>
      <c r="AO343" s="236" t="str">
        <f t="shared" si="1891"/>
        <v/>
      </c>
      <c r="AP343" s="306" t="s">
        <v>22</v>
      </c>
      <c r="AQ343" s="307">
        <f>SUM(C376:C379)</f>
        <v>337</v>
      </c>
      <c r="AR343" s="307">
        <f t="shared" ref="AR343" si="2258">SUM(D376:D379)</f>
        <v>36</v>
      </c>
      <c r="AS343" s="307">
        <f t="shared" ref="AS343" si="2259">SUM(E376:E379)</f>
        <v>0</v>
      </c>
      <c r="AT343" s="307">
        <f t="shared" ref="AT343" si="2260">SUM(F376:F379)</f>
        <v>24</v>
      </c>
      <c r="AU343" s="307">
        <f t="shared" ref="AU343" si="2261">SUM(G376:G379)</f>
        <v>9</v>
      </c>
      <c r="AV343" s="307">
        <f t="shared" ref="AV343" si="2262">SUM(H376:H379)</f>
        <v>0</v>
      </c>
      <c r="AW343" s="307">
        <f t="shared" ref="AW343" si="2263">SUM(I376:I379)</f>
        <v>0</v>
      </c>
      <c r="AX343" s="307">
        <f t="shared" ref="AX343" si="2264">SUM(J376:J379)</f>
        <v>46</v>
      </c>
      <c r="AY343" s="307">
        <f t="shared" ref="AY343" si="2265">SUM(K376:K379)</f>
        <v>8</v>
      </c>
      <c r="AZ343" s="307">
        <f t="shared" ref="AZ343" si="2266">SUM(L376:L379)</f>
        <v>0</v>
      </c>
      <c r="BA343" s="307">
        <f t="shared" ref="BA343" si="2267">SUM(M376:M379)</f>
        <v>0</v>
      </c>
      <c r="BB343" s="307">
        <f t="shared" ref="BB343" si="2268">SUM(N376:N379)</f>
        <v>0</v>
      </c>
      <c r="BC343" s="307">
        <f t="shared" ref="BC343" si="2269">SUM(O376:O379)</f>
        <v>0</v>
      </c>
      <c r="BD343" s="307">
        <f t="shared" ref="BD343" si="2270">SUM(P376:P379)</f>
        <v>0</v>
      </c>
      <c r="BE343" s="307">
        <f t="shared" ref="BE343" si="2271">SUM(Q376:Q379)</f>
        <v>0</v>
      </c>
      <c r="BF343" s="307">
        <f t="shared" ref="BF343" si="2272">SUM(R376:R379)</f>
        <v>0</v>
      </c>
      <c r="BG343" s="307">
        <f t="shared" ref="BG343" si="2273">SUM(S376:S379)</f>
        <v>2</v>
      </c>
      <c r="BH343" s="307">
        <f t="shared" ref="BH343" si="2274">SUM(T376:T379)</f>
        <v>1</v>
      </c>
      <c r="BI343" s="307">
        <f t="shared" ref="BI343" si="2275">SUM(U376:U379)</f>
        <v>0</v>
      </c>
      <c r="BJ343" s="307">
        <f t="shared" ref="BJ343" si="2276">SUM(V376:V379)</f>
        <v>0</v>
      </c>
      <c r="BK343" s="307">
        <f t="shared" ref="BK343" si="2277">SUM(W376:W379)</f>
        <v>0</v>
      </c>
      <c r="BL343" s="307">
        <f t="shared" ref="BL343" si="2278">SUM(X376:X379)</f>
        <v>0</v>
      </c>
      <c r="BM343" s="307">
        <f t="shared" ref="BM343" si="2279">SUM(Y376:Y379)</f>
        <v>0</v>
      </c>
      <c r="BN343" s="308">
        <f t="shared" si="1952"/>
        <v>463</v>
      </c>
      <c r="BO343" s="51" t="str">
        <f t="shared" si="2248"/>
        <v/>
      </c>
      <c r="BP343" s="51"/>
      <c r="BQ343" s="121" t="str">
        <f t="shared" si="1915"/>
        <v/>
      </c>
      <c r="BR343" s="152" t="s">
        <v>22</v>
      </c>
      <c r="BS343" s="93">
        <f t="shared" si="1998"/>
        <v>397</v>
      </c>
      <c r="BT343" s="93">
        <f t="shared" ref="BT343" si="2280">SUM(AE376:AE379)</f>
        <v>9</v>
      </c>
      <c r="BU343" s="93">
        <f t="shared" ref="BU343" si="2281">SUM(AF376:AF379)</f>
        <v>0</v>
      </c>
      <c r="BV343" s="93">
        <f t="shared" ref="BV343" si="2282">SUM(AG376:AG379)</f>
        <v>0</v>
      </c>
      <c r="BW343" s="93">
        <f t="shared" ref="BW343" si="2283">SUM(AH376:AH379)</f>
        <v>46</v>
      </c>
      <c r="BX343" s="93">
        <f t="shared" ref="BX343" si="2284">SUM(AI376:AI379)</f>
        <v>8</v>
      </c>
      <c r="BY343" s="93">
        <f t="shared" ref="BY343" si="2285">SUM(AJ376:AJ379)</f>
        <v>0</v>
      </c>
      <c r="BZ343" s="93">
        <f t="shared" ref="BZ343" si="2286">SUM(AK376:AK379)</f>
        <v>0</v>
      </c>
      <c r="CA343" s="93">
        <f t="shared" ref="CA343" si="2287">SUM(AL376:AL379)</f>
        <v>3</v>
      </c>
      <c r="CB343" s="93">
        <f t="shared" ref="CB343" si="2288">SUM(AM376:AM379)</f>
        <v>0</v>
      </c>
      <c r="CC343" s="141">
        <f t="shared" si="1962"/>
        <v>463</v>
      </c>
      <c r="CD343" s="121" t="str">
        <f t="shared" si="1963"/>
        <v/>
      </c>
      <c r="CE343" s="121"/>
      <c r="CF343" s="121" t="str">
        <f t="shared" si="1964"/>
        <v/>
      </c>
      <c r="CG343" s="152" t="s">
        <v>22</v>
      </c>
      <c r="CH343" s="93">
        <f>SUM(AD376:AD379)</f>
        <v>397</v>
      </c>
      <c r="CI343" s="93">
        <f>SUM(AE376:AK379)</f>
        <v>63</v>
      </c>
      <c r="CJ343" s="93">
        <f t="shared" si="1965"/>
        <v>3</v>
      </c>
      <c r="CK343" s="141">
        <f t="shared" si="1966"/>
        <v>463</v>
      </c>
      <c r="CM343" s="202" t="str">
        <f t="shared" si="1967"/>
        <v/>
      </c>
      <c r="CN343" s="152" t="s">
        <v>22</v>
      </c>
      <c r="CO343" s="93">
        <f t="shared" si="1968"/>
        <v>397</v>
      </c>
      <c r="CP343" s="93">
        <f t="shared" si="1969"/>
        <v>63</v>
      </c>
      <c r="CQ343" s="93">
        <f t="shared" si="1970"/>
        <v>3</v>
      </c>
      <c r="CR343" s="141">
        <f t="shared" si="1971"/>
        <v>463</v>
      </c>
      <c r="CS343" s="202" t="str">
        <f t="shared" si="1972"/>
        <v/>
      </c>
      <c r="CT343" s="152" t="s">
        <v>22</v>
      </c>
      <c r="CU343" s="93">
        <f t="shared" si="1973"/>
        <v>397</v>
      </c>
      <c r="CV343" s="93">
        <f t="shared" si="1974"/>
        <v>66</v>
      </c>
      <c r="CW343" s="141">
        <f t="shared" si="1975"/>
        <v>463</v>
      </c>
    </row>
    <row r="344" spans="2:101" s="55" customFormat="1" ht="13.5" hidden="1" outlineLevel="1">
      <c r="B344" s="15" t="s">
        <v>88</v>
      </c>
      <c r="C344" s="240">
        <v>8</v>
      </c>
      <c r="D344" s="240">
        <v>1</v>
      </c>
      <c r="E344" s="240"/>
      <c r="F344" s="240">
        <v>1</v>
      </c>
      <c r="G344" s="241"/>
      <c r="H344" s="241"/>
      <c r="I344" s="241"/>
      <c r="J344" s="241">
        <v>2</v>
      </c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41"/>
      <c r="X344" s="241"/>
      <c r="Y344" s="241"/>
      <c r="Z344" s="242">
        <f t="shared" si="1925"/>
        <v>12</v>
      </c>
      <c r="AA344" s="243">
        <f t="shared" si="2039"/>
        <v>49</v>
      </c>
      <c r="AB344" s="51"/>
      <c r="AC344" s="59" t="s">
        <v>88</v>
      </c>
      <c r="AD344" s="60">
        <f t="shared" si="1926"/>
        <v>10</v>
      </c>
      <c r="AE344" s="60">
        <f t="shared" si="1884"/>
        <v>0</v>
      </c>
      <c r="AF344" s="60">
        <f t="shared" si="1885"/>
        <v>0</v>
      </c>
      <c r="AG344" s="60">
        <f t="shared" si="1886"/>
        <v>0</v>
      </c>
      <c r="AH344" s="60">
        <f t="shared" si="1887"/>
        <v>2</v>
      </c>
      <c r="AI344" s="60">
        <f t="shared" si="1888"/>
        <v>0</v>
      </c>
      <c r="AJ344" s="60">
        <f t="shared" si="1889"/>
        <v>0</v>
      </c>
      <c r="AK344" s="60">
        <f t="shared" si="1890"/>
        <v>0</v>
      </c>
      <c r="AL344" s="60">
        <f t="shared" si="1927"/>
        <v>0</v>
      </c>
      <c r="AM344" s="60">
        <f t="shared" si="1928"/>
        <v>0</v>
      </c>
      <c r="AN344" s="61">
        <f t="shared" si="1929"/>
        <v>12</v>
      </c>
      <c r="AO344" s="236" t="str">
        <f t="shared" si="1891"/>
        <v/>
      </c>
      <c r="AP344" s="293" t="s">
        <v>23</v>
      </c>
      <c r="AQ344" s="297">
        <f>SUM(C380:C383)</f>
        <v>414</v>
      </c>
      <c r="AR344" s="297">
        <f t="shared" ref="AR344" si="2289">SUM(D380:D383)</f>
        <v>45</v>
      </c>
      <c r="AS344" s="297">
        <f t="shared" ref="AS344" si="2290">SUM(E380:E383)</f>
        <v>0</v>
      </c>
      <c r="AT344" s="297">
        <f t="shared" ref="AT344" si="2291">SUM(F380:F383)</f>
        <v>20</v>
      </c>
      <c r="AU344" s="297">
        <f t="shared" ref="AU344" si="2292">SUM(G380:G383)</f>
        <v>22</v>
      </c>
      <c r="AV344" s="297">
        <f t="shared" ref="AV344" si="2293">SUM(H380:H383)</f>
        <v>0</v>
      </c>
      <c r="AW344" s="297">
        <f t="shared" ref="AW344" si="2294">SUM(I380:I383)</f>
        <v>0</v>
      </c>
      <c r="AX344" s="297">
        <f t="shared" ref="AX344" si="2295">SUM(J380:J383)</f>
        <v>44</v>
      </c>
      <c r="AY344" s="297">
        <f t="shared" ref="AY344" si="2296">SUM(K380:K383)</f>
        <v>3</v>
      </c>
      <c r="AZ344" s="297">
        <f t="shared" ref="AZ344" si="2297">SUM(L380:L383)</f>
        <v>2</v>
      </c>
      <c r="BA344" s="297">
        <f t="shared" ref="BA344" si="2298">SUM(M380:M383)</f>
        <v>1</v>
      </c>
      <c r="BB344" s="297">
        <f t="shared" ref="BB344" si="2299">SUM(N380:N383)</f>
        <v>0</v>
      </c>
      <c r="BC344" s="297">
        <f t="shared" ref="BC344" si="2300">SUM(O380:O383)</f>
        <v>0</v>
      </c>
      <c r="BD344" s="297">
        <f t="shared" ref="BD344" si="2301">SUM(P380:P383)</f>
        <v>0</v>
      </c>
      <c r="BE344" s="297">
        <f t="shared" ref="BE344" si="2302">SUM(Q380:Q383)</f>
        <v>0</v>
      </c>
      <c r="BF344" s="297">
        <f t="shared" ref="BF344" si="2303">SUM(R380:R383)</f>
        <v>0</v>
      </c>
      <c r="BG344" s="297">
        <f t="shared" ref="BG344" si="2304">SUM(S380:S383)</f>
        <v>2</v>
      </c>
      <c r="BH344" s="297">
        <f t="shared" ref="BH344" si="2305">SUM(T380:T383)</f>
        <v>0</v>
      </c>
      <c r="BI344" s="297">
        <f t="shared" ref="BI344" si="2306">SUM(U380:U383)</f>
        <v>0</v>
      </c>
      <c r="BJ344" s="297">
        <f t="shared" ref="BJ344" si="2307">SUM(V380:V383)</f>
        <v>0</v>
      </c>
      <c r="BK344" s="297">
        <f t="shared" ref="BK344" si="2308">SUM(W380:W383)</f>
        <v>0</v>
      </c>
      <c r="BL344" s="297">
        <f t="shared" ref="BL344" si="2309">SUM(X380:X383)</f>
        <v>0</v>
      </c>
      <c r="BM344" s="297">
        <f t="shared" ref="BM344" si="2310">SUM(Y380:Y383)</f>
        <v>0</v>
      </c>
      <c r="BN344" s="298">
        <f t="shared" si="1952"/>
        <v>553</v>
      </c>
      <c r="BO344" s="51" t="str">
        <f t="shared" si="2248"/>
        <v/>
      </c>
      <c r="BP344" s="51"/>
      <c r="BQ344" s="121" t="str">
        <f t="shared" si="1915"/>
        <v/>
      </c>
      <c r="BR344" s="152" t="s">
        <v>23</v>
      </c>
      <c r="BS344" s="93">
        <f t="shared" si="1998"/>
        <v>479</v>
      </c>
      <c r="BT344" s="93">
        <f t="shared" ref="BT344" si="2311">SUM(AE380:AE383)</f>
        <v>22</v>
      </c>
      <c r="BU344" s="93">
        <f t="shared" ref="BU344" si="2312">SUM(AF380:AF383)</f>
        <v>0</v>
      </c>
      <c r="BV344" s="93">
        <f t="shared" ref="BV344" si="2313">SUM(AG380:AG383)</f>
        <v>0</v>
      </c>
      <c r="BW344" s="93">
        <f t="shared" ref="BW344" si="2314">SUM(AH380:AH383)</f>
        <v>44</v>
      </c>
      <c r="BX344" s="93">
        <f t="shared" ref="BX344" si="2315">SUM(AI380:AI383)</f>
        <v>3</v>
      </c>
      <c r="BY344" s="93">
        <f t="shared" ref="BY344" si="2316">SUM(AJ380:AJ383)</f>
        <v>2</v>
      </c>
      <c r="BZ344" s="93">
        <f t="shared" ref="BZ344" si="2317">SUM(AK380:AK383)</f>
        <v>1</v>
      </c>
      <c r="CA344" s="93">
        <f t="shared" ref="CA344" si="2318">SUM(AL380:AL383)</f>
        <v>2</v>
      </c>
      <c r="CB344" s="93">
        <f t="shared" ref="CB344" si="2319">SUM(AM380:AM383)</f>
        <v>0</v>
      </c>
      <c r="CC344" s="141">
        <f t="shared" si="1962"/>
        <v>553</v>
      </c>
      <c r="CD344" s="121" t="str">
        <f t="shared" si="1963"/>
        <v/>
      </c>
      <c r="CE344" s="121"/>
      <c r="CF344" s="121" t="str">
        <f t="shared" si="1964"/>
        <v/>
      </c>
      <c r="CG344" s="152" t="s">
        <v>23</v>
      </c>
      <c r="CH344" s="93">
        <f>SUM(AD380:AD383)</f>
        <v>479</v>
      </c>
      <c r="CI344" s="93">
        <f>SUM(AE380:AK383)</f>
        <v>72</v>
      </c>
      <c r="CJ344" s="93">
        <f t="shared" si="1965"/>
        <v>2</v>
      </c>
      <c r="CK344" s="141">
        <f t="shared" si="1966"/>
        <v>553</v>
      </c>
      <c r="CM344" s="202" t="str">
        <f t="shared" si="1967"/>
        <v/>
      </c>
      <c r="CN344" s="152" t="s">
        <v>23</v>
      </c>
      <c r="CO344" s="93">
        <f t="shared" si="1968"/>
        <v>479</v>
      </c>
      <c r="CP344" s="93">
        <f t="shared" si="1969"/>
        <v>69</v>
      </c>
      <c r="CQ344" s="93">
        <f t="shared" si="1970"/>
        <v>5</v>
      </c>
      <c r="CR344" s="141">
        <f t="shared" si="1971"/>
        <v>553</v>
      </c>
      <c r="CS344" s="202" t="str">
        <f t="shared" si="1972"/>
        <v/>
      </c>
      <c r="CT344" s="152" t="s">
        <v>23</v>
      </c>
      <c r="CU344" s="93">
        <f t="shared" si="1973"/>
        <v>479</v>
      </c>
      <c r="CV344" s="93">
        <f t="shared" si="1974"/>
        <v>74</v>
      </c>
      <c r="CW344" s="141">
        <f t="shared" si="1975"/>
        <v>553</v>
      </c>
    </row>
    <row r="345" spans="2:101" s="55" customFormat="1" ht="13.5" hidden="1" outlineLevel="1">
      <c r="B345" s="15" t="s">
        <v>89</v>
      </c>
      <c r="C345" s="240">
        <v>6</v>
      </c>
      <c r="D345" s="240">
        <v>2</v>
      </c>
      <c r="E345" s="240"/>
      <c r="F345" s="240"/>
      <c r="G345" s="241"/>
      <c r="H345" s="241"/>
      <c r="I345" s="241"/>
      <c r="J345" s="241">
        <v>2</v>
      </c>
      <c r="K345" s="241">
        <v>1</v>
      </c>
      <c r="L345" s="241"/>
      <c r="M345" s="241"/>
      <c r="N345" s="241"/>
      <c r="O345" s="241"/>
      <c r="P345" s="241"/>
      <c r="Q345" s="241"/>
      <c r="R345" s="241"/>
      <c r="S345" s="241"/>
      <c r="T345" s="241"/>
      <c r="U345" s="241"/>
      <c r="V345" s="241"/>
      <c r="W345" s="241"/>
      <c r="X345" s="241"/>
      <c r="Y345" s="241"/>
      <c r="Z345" s="242">
        <f t="shared" si="1925"/>
        <v>11</v>
      </c>
      <c r="AA345" s="243">
        <f t="shared" si="2039"/>
        <v>47</v>
      </c>
      <c r="AB345" s="51"/>
      <c r="AC345" s="59" t="s">
        <v>89</v>
      </c>
      <c r="AD345" s="60">
        <f t="shared" si="1926"/>
        <v>8</v>
      </c>
      <c r="AE345" s="60">
        <f t="shared" si="1884"/>
        <v>0</v>
      </c>
      <c r="AF345" s="60">
        <f t="shared" si="1885"/>
        <v>0</v>
      </c>
      <c r="AG345" s="60">
        <f t="shared" si="1886"/>
        <v>0</v>
      </c>
      <c r="AH345" s="60">
        <f t="shared" si="1887"/>
        <v>2</v>
      </c>
      <c r="AI345" s="60">
        <f t="shared" si="1888"/>
        <v>1</v>
      </c>
      <c r="AJ345" s="60">
        <f t="shared" si="1889"/>
        <v>0</v>
      </c>
      <c r="AK345" s="60">
        <f t="shared" si="1890"/>
        <v>0</v>
      </c>
      <c r="AL345" s="60">
        <f t="shared" si="1927"/>
        <v>0</v>
      </c>
      <c r="AM345" s="60">
        <f t="shared" si="1928"/>
        <v>0</v>
      </c>
      <c r="AN345" s="61">
        <f t="shared" si="1929"/>
        <v>11</v>
      </c>
      <c r="AO345" s="236" t="str">
        <f t="shared" si="1891"/>
        <v/>
      </c>
      <c r="AP345" s="306" t="s">
        <v>24</v>
      </c>
      <c r="AQ345" s="307">
        <f>SUM(C384:C387)</f>
        <v>313</v>
      </c>
      <c r="AR345" s="307">
        <f t="shared" ref="AR345" si="2320">SUM(D384:D387)</f>
        <v>29</v>
      </c>
      <c r="AS345" s="307">
        <f t="shared" ref="AS345" si="2321">SUM(E384:E387)</f>
        <v>9</v>
      </c>
      <c r="AT345" s="307">
        <f t="shared" ref="AT345" si="2322">SUM(F384:F387)</f>
        <v>24</v>
      </c>
      <c r="AU345" s="307">
        <f t="shared" ref="AU345" si="2323">SUM(G384:G387)</f>
        <v>13</v>
      </c>
      <c r="AV345" s="307">
        <f t="shared" ref="AV345" si="2324">SUM(H384:H387)</f>
        <v>0</v>
      </c>
      <c r="AW345" s="307">
        <f t="shared" ref="AW345" si="2325">SUM(I384:I387)</f>
        <v>0</v>
      </c>
      <c r="AX345" s="307">
        <f t="shared" ref="AX345" si="2326">SUM(J384:J387)</f>
        <v>45</v>
      </c>
      <c r="AY345" s="307">
        <f t="shared" ref="AY345" si="2327">SUM(K384:K387)</f>
        <v>8</v>
      </c>
      <c r="AZ345" s="307">
        <f t="shared" ref="AZ345" si="2328">SUM(L384:L387)</f>
        <v>0</v>
      </c>
      <c r="BA345" s="307">
        <f t="shared" ref="BA345" si="2329">SUM(M384:M387)</f>
        <v>1</v>
      </c>
      <c r="BB345" s="307">
        <f t="shared" ref="BB345" si="2330">SUM(N384:N387)</f>
        <v>0</v>
      </c>
      <c r="BC345" s="307">
        <f t="shared" ref="BC345" si="2331">SUM(O384:O387)</f>
        <v>0</v>
      </c>
      <c r="BD345" s="307">
        <f t="shared" ref="BD345" si="2332">SUM(P384:P387)</f>
        <v>0</v>
      </c>
      <c r="BE345" s="307">
        <f t="shared" ref="BE345" si="2333">SUM(Q384:Q387)</f>
        <v>0</v>
      </c>
      <c r="BF345" s="307">
        <f t="shared" ref="BF345" si="2334">SUM(R384:R387)</f>
        <v>0</v>
      </c>
      <c r="BG345" s="307">
        <f t="shared" ref="BG345" si="2335">SUM(S384:S387)</f>
        <v>2</v>
      </c>
      <c r="BH345" s="309">
        <f t="shared" ref="BH345" si="2336">SUM(T384:T387)</f>
        <v>0</v>
      </c>
      <c r="BI345" s="307">
        <f t="shared" ref="BI345" si="2337">SUM(U384:U387)</f>
        <v>0</v>
      </c>
      <c r="BJ345" s="307">
        <f t="shared" ref="BJ345" si="2338">SUM(V384:V387)</f>
        <v>0</v>
      </c>
      <c r="BK345" s="307">
        <f t="shared" ref="BK345" si="2339">SUM(W384:W387)</f>
        <v>0</v>
      </c>
      <c r="BL345" s="307">
        <f t="shared" ref="BL345" si="2340">SUM(X384:X387)</f>
        <v>0</v>
      </c>
      <c r="BM345" s="307">
        <f t="shared" ref="BM345" si="2341">SUM(Y384:Y387)</f>
        <v>0</v>
      </c>
      <c r="BN345" s="308">
        <f t="shared" si="1952"/>
        <v>444</v>
      </c>
      <c r="BO345" s="51" t="str">
        <f t="shared" si="2248"/>
        <v/>
      </c>
      <c r="BP345" s="51"/>
      <c r="BQ345" s="121" t="str">
        <f t="shared" si="1915"/>
        <v/>
      </c>
      <c r="BR345" s="152" t="s">
        <v>24</v>
      </c>
      <c r="BS345" s="93">
        <f t="shared" si="1998"/>
        <v>375</v>
      </c>
      <c r="BT345" s="93">
        <f t="shared" ref="BT345" si="2342">SUM(AE384:AE387)</f>
        <v>13</v>
      </c>
      <c r="BU345" s="93">
        <f t="shared" ref="BU345" si="2343">SUM(AF384:AF387)</f>
        <v>0</v>
      </c>
      <c r="BV345" s="93">
        <f t="shared" ref="BV345" si="2344">SUM(AG384:AG387)</f>
        <v>0</v>
      </c>
      <c r="BW345" s="93">
        <f t="shared" ref="BW345" si="2345">SUM(AH384:AH387)</f>
        <v>45</v>
      </c>
      <c r="BX345" s="93">
        <f t="shared" ref="BX345" si="2346">SUM(AI384:AI387)</f>
        <v>8</v>
      </c>
      <c r="BY345" s="93">
        <f t="shared" ref="BY345" si="2347">SUM(AJ384:AJ387)</f>
        <v>0</v>
      </c>
      <c r="BZ345" s="93">
        <f t="shared" ref="BZ345" si="2348">SUM(AK384:AK387)</f>
        <v>1</v>
      </c>
      <c r="CA345" s="93">
        <f t="shared" ref="CA345" si="2349">SUM(AL384:AL387)</f>
        <v>2</v>
      </c>
      <c r="CB345" s="93">
        <f t="shared" ref="CB345" si="2350">SUM(AM384:AM387)</f>
        <v>0</v>
      </c>
      <c r="CC345" s="141">
        <f t="shared" si="1962"/>
        <v>444</v>
      </c>
      <c r="CD345" s="121" t="str">
        <f t="shared" si="1963"/>
        <v/>
      </c>
      <c r="CE345" s="121"/>
      <c r="CF345" s="121" t="str">
        <f t="shared" si="1964"/>
        <v/>
      </c>
      <c r="CG345" s="152" t="s">
        <v>24</v>
      </c>
      <c r="CH345" s="93">
        <f>SUM(AD384:AD387)</f>
        <v>375</v>
      </c>
      <c r="CI345" s="93">
        <f>SUM(AE384:AK387)</f>
        <v>67</v>
      </c>
      <c r="CJ345" s="93">
        <f t="shared" si="1965"/>
        <v>2</v>
      </c>
      <c r="CK345" s="141">
        <f t="shared" si="1966"/>
        <v>444</v>
      </c>
      <c r="CM345" s="202" t="str">
        <f t="shared" si="1967"/>
        <v/>
      </c>
      <c r="CN345" s="152" t="s">
        <v>24</v>
      </c>
      <c r="CO345" s="93">
        <f t="shared" si="1968"/>
        <v>375</v>
      </c>
      <c r="CP345" s="93">
        <f t="shared" si="1969"/>
        <v>66</v>
      </c>
      <c r="CQ345" s="93">
        <f t="shared" si="1970"/>
        <v>3</v>
      </c>
      <c r="CR345" s="141">
        <f t="shared" si="1971"/>
        <v>444</v>
      </c>
      <c r="CS345" s="202" t="str">
        <f t="shared" si="1972"/>
        <v/>
      </c>
      <c r="CT345" s="152" t="s">
        <v>24</v>
      </c>
      <c r="CU345" s="93">
        <f t="shared" si="1973"/>
        <v>375</v>
      </c>
      <c r="CV345" s="93">
        <f t="shared" si="1974"/>
        <v>69</v>
      </c>
      <c r="CW345" s="141">
        <f t="shared" si="1975"/>
        <v>444</v>
      </c>
    </row>
    <row r="346" spans="2:101" s="55" customFormat="1" ht="13.5" hidden="1" outlineLevel="1">
      <c r="B346" s="15" t="s">
        <v>90</v>
      </c>
      <c r="C346" s="240">
        <v>8</v>
      </c>
      <c r="D346" s="240">
        <v>1</v>
      </c>
      <c r="E346" s="240"/>
      <c r="F346" s="240"/>
      <c r="G346" s="241"/>
      <c r="H346" s="241"/>
      <c r="I346" s="241"/>
      <c r="J346" s="241">
        <v>1</v>
      </c>
      <c r="K346" s="241">
        <v>1</v>
      </c>
      <c r="L346" s="241"/>
      <c r="M346" s="241"/>
      <c r="N346" s="241"/>
      <c r="O346" s="241"/>
      <c r="P346" s="241"/>
      <c r="Q346" s="241"/>
      <c r="R346" s="241"/>
      <c r="S346" s="241"/>
      <c r="T346" s="241"/>
      <c r="U346" s="241"/>
      <c r="V346" s="241"/>
      <c r="W346" s="241"/>
      <c r="X346" s="241"/>
      <c r="Y346" s="241"/>
      <c r="Z346" s="242">
        <f t="shared" si="1925"/>
        <v>11</v>
      </c>
      <c r="AA346" s="243">
        <f t="shared" si="2039"/>
        <v>48</v>
      </c>
      <c r="AB346" s="51"/>
      <c r="AC346" s="59" t="s">
        <v>90</v>
      </c>
      <c r="AD346" s="60">
        <f t="shared" si="1926"/>
        <v>9</v>
      </c>
      <c r="AE346" s="60">
        <f t="shared" si="1884"/>
        <v>0</v>
      </c>
      <c r="AF346" s="60">
        <f t="shared" si="1885"/>
        <v>0</v>
      </c>
      <c r="AG346" s="60">
        <f t="shared" si="1886"/>
        <v>0</v>
      </c>
      <c r="AH346" s="60">
        <f t="shared" si="1887"/>
        <v>1</v>
      </c>
      <c r="AI346" s="60">
        <f t="shared" si="1888"/>
        <v>1</v>
      </c>
      <c r="AJ346" s="60">
        <f t="shared" si="1889"/>
        <v>0</v>
      </c>
      <c r="AK346" s="60">
        <f t="shared" si="1890"/>
        <v>0</v>
      </c>
      <c r="AL346" s="60">
        <f t="shared" si="1927"/>
        <v>0</v>
      </c>
      <c r="AM346" s="60">
        <f t="shared" si="1928"/>
        <v>0</v>
      </c>
      <c r="AN346" s="61">
        <f t="shared" si="1929"/>
        <v>11</v>
      </c>
      <c r="AO346" s="236" t="str">
        <f t="shared" si="1891"/>
        <v/>
      </c>
      <c r="AP346" s="293" t="s">
        <v>25</v>
      </c>
      <c r="AQ346" s="297">
        <f>SUM(C388:C391)</f>
        <v>292</v>
      </c>
      <c r="AR346" s="297">
        <f t="shared" ref="AR346" si="2351">SUM(D388:D391)</f>
        <v>23</v>
      </c>
      <c r="AS346" s="297">
        <f t="shared" ref="AS346" si="2352">SUM(E388:E391)</f>
        <v>1</v>
      </c>
      <c r="AT346" s="297">
        <f t="shared" ref="AT346" si="2353">SUM(F388:F391)</f>
        <v>35</v>
      </c>
      <c r="AU346" s="297">
        <f t="shared" ref="AU346" si="2354">SUM(G388:G391)</f>
        <v>11</v>
      </c>
      <c r="AV346" s="297">
        <f t="shared" ref="AV346" si="2355">SUM(H388:H391)</f>
        <v>0</v>
      </c>
      <c r="AW346" s="297">
        <f t="shared" ref="AW346" si="2356">SUM(I388:I391)</f>
        <v>0</v>
      </c>
      <c r="AX346" s="297">
        <f t="shared" ref="AX346" si="2357">SUM(J388:J391)</f>
        <v>54</v>
      </c>
      <c r="AY346" s="297">
        <f t="shared" ref="AY346" si="2358">SUM(K388:K391)</f>
        <v>6</v>
      </c>
      <c r="AZ346" s="297">
        <f t="shared" ref="AZ346" si="2359">SUM(L388:L391)</f>
        <v>0</v>
      </c>
      <c r="BA346" s="297">
        <f t="shared" ref="BA346" si="2360">SUM(M388:M391)</f>
        <v>1</v>
      </c>
      <c r="BB346" s="297">
        <f t="shared" ref="BB346" si="2361">SUM(N388:N391)</f>
        <v>0</v>
      </c>
      <c r="BC346" s="297">
        <f t="shared" ref="BC346" si="2362">SUM(O388:O391)</f>
        <v>0</v>
      </c>
      <c r="BD346" s="297">
        <f t="shared" ref="BD346" si="2363">SUM(P388:P391)</f>
        <v>0</v>
      </c>
      <c r="BE346" s="297">
        <f t="shared" ref="BE346" si="2364">SUM(Q388:Q391)</f>
        <v>0</v>
      </c>
      <c r="BF346" s="297">
        <f t="shared" ref="BF346" si="2365">SUM(R388:R391)</f>
        <v>0</v>
      </c>
      <c r="BG346" s="297">
        <f t="shared" ref="BG346" si="2366">SUM(S388:S391)</f>
        <v>0</v>
      </c>
      <c r="BH346" s="297">
        <f t="shared" ref="BH346" si="2367">SUM(T388:T391)</f>
        <v>0</v>
      </c>
      <c r="BI346" s="297">
        <f t="shared" ref="BI346" si="2368">SUM(U388:U391)</f>
        <v>0</v>
      </c>
      <c r="BJ346" s="297">
        <f t="shared" ref="BJ346" si="2369">SUM(V388:V391)</f>
        <v>0</v>
      </c>
      <c r="BK346" s="297">
        <f t="shared" ref="BK346" si="2370">SUM(W388:W391)</f>
        <v>0</v>
      </c>
      <c r="BL346" s="297">
        <f t="shared" ref="BL346" si="2371">SUM(X388:X391)</f>
        <v>0</v>
      </c>
      <c r="BM346" s="297">
        <f t="shared" ref="BM346" si="2372">SUM(Y388:Y391)</f>
        <v>0</v>
      </c>
      <c r="BN346" s="298">
        <f t="shared" si="1952"/>
        <v>423</v>
      </c>
      <c r="BO346" s="51" t="str">
        <f t="shared" si="2248"/>
        <v/>
      </c>
      <c r="BP346" s="51"/>
      <c r="BQ346" s="121" t="str">
        <f t="shared" si="1915"/>
        <v/>
      </c>
      <c r="BR346" s="152" t="s">
        <v>25</v>
      </c>
      <c r="BS346" s="93">
        <f t="shared" si="1998"/>
        <v>351</v>
      </c>
      <c r="BT346" s="93">
        <f t="shared" ref="BT346" si="2373">SUM(AE388:AE391)</f>
        <v>11</v>
      </c>
      <c r="BU346" s="93">
        <f t="shared" ref="BU346" si="2374">SUM(AF388:AF391)</f>
        <v>0</v>
      </c>
      <c r="BV346" s="93">
        <f t="shared" ref="BV346" si="2375">SUM(AG388:AG391)</f>
        <v>0</v>
      </c>
      <c r="BW346" s="93">
        <f t="shared" ref="BW346" si="2376">SUM(AH388:AH391)</f>
        <v>54</v>
      </c>
      <c r="BX346" s="93">
        <f t="shared" ref="BX346" si="2377">SUM(AI388:AI391)</f>
        <v>6</v>
      </c>
      <c r="BY346" s="93">
        <f t="shared" ref="BY346" si="2378">SUM(AJ388:AJ391)</f>
        <v>0</v>
      </c>
      <c r="BZ346" s="93">
        <f t="shared" ref="BZ346" si="2379">SUM(AK388:AK391)</f>
        <v>1</v>
      </c>
      <c r="CA346" s="93">
        <f t="shared" ref="CA346" si="2380">SUM(AL388:AL391)</f>
        <v>0</v>
      </c>
      <c r="CB346" s="93">
        <f t="shared" ref="CB346" si="2381">SUM(AM388:AM391)</f>
        <v>0</v>
      </c>
      <c r="CC346" s="141">
        <f t="shared" si="1962"/>
        <v>423</v>
      </c>
      <c r="CD346" s="121" t="str">
        <f t="shared" si="1963"/>
        <v/>
      </c>
      <c r="CE346" s="121"/>
      <c r="CF346" s="121" t="str">
        <f t="shared" si="1964"/>
        <v/>
      </c>
      <c r="CG346" s="152" t="s">
        <v>25</v>
      </c>
      <c r="CH346" s="93">
        <f>SUM(AD388:AD391)</f>
        <v>351</v>
      </c>
      <c r="CI346" s="93">
        <f>SUM(AE388:AK391)</f>
        <v>72</v>
      </c>
      <c r="CJ346" s="93">
        <f t="shared" si="1965"/>
        <v>0</v>
      </c>
      <c r="CK346" s="141">
        <f t="shared" si="1966"/>
        <v>423</v>
      </c>
      <c r="CM346" s="202" t="str">
        <f t="shared" si="1967"/>
        <v/>
      </c>
      <c r="CN346" s="152" t="s">
        <v>25</v>
      </c>
      <c r="CO346" s="93">
        <f t="shared" si="1968"/>
        <v>351</v>
      </c>
      <c r="CP346" s="93">
        <f t="shared" si="1969"/>
        <v>71</v>
      </c>
      <c r="CQ346" s="93">
        <f t="shared" si="1970"/>
        <v>1</v>
      </c>
      <c r="CR346" s="141">
        <f t="shared" si="1971"/>
        <v>423</v>
      </c>
      <c r="CS346" s="202" t="str">
        <f t="shared" si="1972"/>
        <v/>
      </c>
      <c r="CT346" s="152" t="s">
        <v>25</v>
      </c>
      <c r="CU346" s="93">
        <f t="shared" si="1973"/>
        <v>351</v>
      </c>
      <c r="CV346" s="93">
        <f t="shared" si="1974"/>
        <v>72</v>
      </c>
      <c r="CW346" s="141">
        <f t="shared" si="1975"/>
        <v>423</v>
      </c>
    </row>
    <row r="347" spans="2:101" s="55" customFormat="1" ht="13.5" hidden="1" outlineLevel="1">
      <c r="B347" s="15" t="s">
        <v>91</v>
      </c>
      <c r="C347" s="240">
        <v>10</v>
      </c>
      <c r="D347" s="240">
        <v>3</v>
      </c>
      <c r="E347" s="240"/>
      <c r="F347" s="240"/>
      <c r="G347" s="241"/>
      <c r="H347" s="241"/>
      <c r="I347" s="241"/>
      <c r="J347" s="241">
        <v>2</v>
      </c>
      <c r="K347" s="241"/>
      <c r="L347" s="241"/>
      <c r="M347" s="241"/>
      <c r="N347" s="241"/>
      <c r="O347" s="241"/>
      <c r="P347" s="241"/>
      <c r="Q347" s="241"/>
      <c r="R347" s="241"/>
      <c r="S347" s="241"/>
      <c r="T347" s="241"/>
      <c r="U347" s="241"/>
      <c r="V347" s="241"/>
      <c r="W347" s="241"/>
      <c r="X347" s="241"/>
      <c r="Y347" s="241"/>
      <c r="Z347" s="242">
        <f t="shared" si="1925"/>
        <v>15</v>
      </c>
      <c r="AA347" s="243">
        <f t="shared" si="2039"/>
        <v>49</v>
      </c>
      <c r="AB347" s="51"/>
      <c r="AC347" s="59" t="s">
        <v>91</v>
      </c>
      <c r="AD347" s="60">
        <f t="shared" si="1926"/>
        <v>13</v>
      </c>
      <c r="AE347" s="60">
        <f t="shared" si="1884"/>
        <v>0</v>
      </c>
      <c r="AF347" s="60">
        <f t="shared" si="1885"/>
        <v>0</v>
      </c>
      <c r="AG347" s="60">
        <f t="shared" si="1886"/>
        <v>0</v>
      </c>
      <c r="AH347" s="60">
        <f t="shared" si="1887"/>
        <v>2</v>
      </c>
      <c r="AI347" s="60">
        <f t="shared" si="1888"/>
        <v>0</v>
      </c>
      <c r="AJ347" s="60">
        <f t="shared" si="1889"/>
        <v>0</v>
      </c>
      <c r="AK347" s="60">
        <f t="shared" si="1890"/>
        <v>0</v>
      </c>
      <c r="AL347" s="60">
        <f t="shared" si="1927"/>
        <v>0</v>
      </c>
      <c r="AM347" s="60">
        <f t="shared" si="1928"/>
        <v>0</v>
      </c>
      <c r="AN347" s="61">
        <f t="shared" si="1929"/>
        <v>15</v>
      </c>
      <c r="AO347" s="236" t="str">
        <f t="shared" si="1891"/>
        <v/>
      </c>
      <c r="AP347" s="306" t="s">
        <v>26</v>
      </c>
      <c r="AQ347" s="307">
        <f>SUM(C392:C395)</f>
        <v>373</v>
      </c>
      <c r="AR347" s="307">
        <f t="shared" ref="AR347" si="2382">SUM(D392:D395)</f>
        <v>30</v>
      </c>
      <c r="AS347" s="307">
        <f t="shared" ref="AS347" si="2383">SUM(E392:E395)</f>
        <v>2</v>
      </c>
      <c r="AT347" s="307">
        <f t="shared" ref="AT347" si="2384">SUM(F392:F395)</f>
        <v>23</v>
      </c>
      <c r="AU347" s="307">
        <f t="shared" ref="AU347" si="2385">SUM(G392:G395)</f>
        <v>10</v>
      </c>
      <c r="AV347" s="307">
        <f t="shared" ref="AV347" si="2386">SUM(H392:H395)</f>
        <v>0</v>
      </c>
      <c r="AW347" s="307">
        <f t="shared" ref="AW347" si="2387">SUM(I392:I395)</f>
        <v>0</v>
      </c>
      <c r="AX347" s="307">
        <f t="shared" ref="AX347" si="2388">SUM(J392:J395)</f>
        <v>43</v>
      </c>
      <c r="AY347" s="307">
        <f t="shared" ref="AY347" si="2389">SUM(K392:K395)</f>
        <v>2</v>
      </c>
      <c r="AZ347" s="307">
        <f t="shared" ref="AZ347" si="2390">SUM(L392:L395)</f>
        <v>1</v>
      </c>
      <c r="BA347" s="307">
        <f t="shared" ref="BA347" si="2391">SUM(M392:M395)</f>
        <v>1</v>
      </c>
      <c r="BB347" s="307">
        <f t="shared" ref="BB347" si="2392">SUM(N392:N395)</f>
        <v>0</v>
      </c>
      <c r="BC347" s="307">
        <f t="shared" ref="BC347" si="2393">SUM(O392:O395)</f>
        <v>0</v>
      </c>
      <c r="BD347" s="307">
        <f t="shared" ref="BD347" si="2394">SUM(P392:P395)</f>
        <v>0</v>
      </c>
      <c r="BE347" s="307">
        <f t="shared" ref="BE347" si="2395">SUM(Q392:Q395)</f>
        <v>0</v>
      </c>
      <c r="BF347" s="307">
        <f t="shared" ref="BF347" si="2396">SUM(R392:R395)</f>
        <v>0</v>
      </c>
      <c r="BG347" s="307">
        <f t="shared" ref="BG347" si="2397">SUM(S392:S395)</f>
        <v>0</v>
      </c>
      <c r="BH347" s="310">
        <f t="shared" ref="BH347" si="2398">SUM(T392:T395)</f>
        <v>0</v>
      </c>
      <c r="BI347" s="307">
        <f t="shared" ref="BI347" si="2399">SUM(U392:U395)</f>
        <v>0</v>
      </c>
      <c r="BJ347" s="307">
        <f t="shared" ref="BJ347" si="2400">SUM(V392:V395)</f>
        <v>0</v>
      </c>
      <c r="BK347" s="307">
        <f t="shared" ref="BK347" si="2401">SUM(W392:W395)</f>
        <v>0</v>
      </c>
      <c r="BL347" s="307">
        <f t="shared" ref="BL347" si="2402">SUM(X392:X395)</f>
        <v>0</v>
      </c>
      <c r="BM347" s="307">
        <f t="shared" ref="BM347" si="2403">SUM(Y392:Y395)</f>
        <v>0</v>
      </c>
      <c r="BN347" s="308">
        <f t="shared" si="1952"/>
        <v>485</v>
      </c>
      <c r="BO347" s="51" t="str">
        <f t="shared" si="2248"/>
        <v/>
      </c>
      <c r="BP347" s="51"/>
      <c r="BQ347" s="121" t="str">
        <f t="shared" si="1915"/>
        <v/>
      </c>
      <c r="BR347" s="152" t="s">
        <v>26</v>
      </c>
      <c r="BS347" s="93">
        <f t="shared" si="1998"/>
        <v>428</v>
      </c>
      <c r="BT347" s="93">
        <f t="shared" ref="BT347" si="2404">SUM(AE392:AE395)</f>
        <v>10</v>
      </c>
      <c r="BU347" s="93">
        <f t="shared" ref="BU347" si="2405">SUM(AF392:AF395)</f>
        <v>0</v>
      </c>
      <c r="BV347" s="93">
        <f t="shared" ref="BV347" si="2406">SUM(AG392:AG395)</f>
        <v>0</v>
      </c>
      <c r="BW347" s="93">
        <f t="shared" ref="BW347" si="2407">SUM(AH392:AH395)</f>
        <v>43</v>
      </c>
      <c r="BX347" s="93">
        <f t="shared" ref="BX347" si="2408">SUM(AI392:AI395)</f>
        <v>2</v>
      </c>
      <c r="BY347" s="93">
        <f t="shared" ref="BY347" si="2409">SUM(AJ392:AJ395)</f>
        <v>1</v>
      </c>
      <c r="BZ347" s="93">
        <f t="shared" ref="BZ347" si="2410">SUM(AK392:AK395)</f>
        <v>1</v>
      </c>
      <c r="CA347" s="93">
        <f t="shared" ref="CA347" si="2411">SUM(AL392:AL395)</f>
        <v>0</v>
      </c>
      <c r="CB347" s="93">
        <f t="shared" ref="CB347" si="2412">SUM(AM392:AM395)</f>
        <v>0</v>
      </c>
      <c r="CC347" s="141">
        <f t="shared" si="1962"/>
        <v>485</v>
      </c>
      <c r="CD347" s="121" t="str">
        <f t="shared" si="1963"/>
        <v/>
      </c>
      <c r="CE347" s="121"/>
      <c r="CF347" s="121" t="str">
        <f t="shared" si="1964"/>
        <v/>
      </c>
      <c r="CG347" s="152" t="s">
        <v>26</v>
      </c>
      <c r="CH347" s="93">
        <f>SUM(AD392:AD395)</f>
        <v>428</v>
      </c>
      <c r="CI347" s="93">
        <f>SUM(AE392:AK395)</f>
        <v>57</v>
      </c>
      <c r="CJ347" s="93">
        <f t="shared" si="1965"/>
        <v>0</v>
      </c>
      <c r="CK347" s="141">
        <f t="shared" si="1966"/>
        <v>485</v>
      </c>
      <c r="CM347" s="202" t="str">
        <f t="shared" si="1967"/>
        <v/>
      </c>
      <c r="CN347" s="152" t="s">
        <v>26</v>
      </c>
      <c r="CO347" s="93">
        <f t="shared" si="1968"/>
        <v>428</v>
      </c>
      <c r="CP347" s="93">
        <f t="shared" si="1969"/>
        <v>55</v>
      </c>
      <c r="CQ347" s="93">
        <f t="shared" si="1970"/>
        <v>2</v>
      </c>
      <c r="CR347" s="141">
        <f t="shared" si="1971"/>
        <v>485</v>
      </c>
      <c r="CS347" s="202" t="str">
        <f t="shared" si="1972"/>
        <v/>
      </c>
      <c r="CT347" s="152" t="s">
        <v>26</v>
      </c>
      <c r="CU347" s="93">
        <f t="shared" si="1973"/>
        <v>428</v>
      </c>
      <c r="CV347" s="93">
        <f t="shared" si="1974"/>
        <v>57</v>
      </c>
      <c r="CW347" s="141">
        <f t="shared" si="1975"/>
        <v>485</v>
      </c>
    </row>
    <row r="348" spans="2:101" s="55" customFormat="1" ht="13.5" hidden="1" outlineLevel="1">
      <c r="B348" s="15" t="s">
        <v>92</v>
      </c>
      <c r="C348" s="240">
        <v>21</v>
      </c>
      <c r="D348" s="240">
        <v>1</v>
      </c>
      <c r="E348" s="240"/>
      <c r="F348" s="240">
        <v>1</v>
      </c>
      <c r="G348" s="241"/>
      <c r="H348" s="241"/>
      <c r="I348" s="241"/>
      <c r="J348" s="241">
        <v>1</v>
      </c>
      <c r="K348" s="241"/>
      <c r="L348" s="241"/>
      <c r="M348" s="241"/>
      <c r="N348" s="241"/>
      <c r="O348" s="241"/>
      <c r="P348" s="241"/>
      <c r="Q348" s="241"/>
      <c r="R348" s="241"/>
      <c r="S348" s="241">
        <v>2</v>
      </c>
      <c r="T348" s="241"/>
      <c r="U348" s="241"/>
      <c r="V348" s="241"/>
      <c r="W348" s="241"/>
      <c r="X348" s="241"/>
      <c r="Y348" s="241"/>
      <c r="Z348" s="242">
        <f t="shared" si="1925"/>
        <v>26</v>
      </c>
      <c r="AA348" s="243">
        <f t="shared" si="2039"/>
        <v>63</v>
      </c>
      <c r="AB348" s="51"/>
      <c r="AC348" s="56" t="s">
        <v>92</v>
      </c>
      <c r="AD348" s="57">
        <f t="shared" si="1926"/>
        <v>23</v>
      </c>
      <c r="AE348" s="57">
        <f t="shared" si="1884"/>
        <v>0</v>
      </c>
      <c r="AF348" s="57">
        <f t="shared" si="1885"/>
        <v>0</v>
      </c>
      <c r="AG348" s="57">
        <f t="shared" si="1886"/>
        <v>0</v>
      </c>
      <c r="AH348" s="57">
        <f t="shared" si="1887"/>
        <v>1</v>
      </c>
      <c r="AI348" s="57">
        <f t="shared" si="1888"/>
        <v>0</v>
      </c>
      <c r="AJ348" s="57">
        <f t="shared" si="1889"/>
        <v>0</v>
      </c>
      <c r="AK348" s="57">
        <f t="shared" si="1890"/>
        <v>0</v>
      </c>
      <c r="AL348" s="57">
        <f t="shared" si="1927"/>
        <v>2</v>
      </c>
      <c r="AM348" s="57">
        <f t="shared" si="1928"/>
        <v>0</v>
      </c>
      <c r="AN348" s="58">
        <f t="shared" si="1929"/>
        <v>26</v>
      </c>
      <c r="AO348" s="236" t="str">
        <f t="shared" si="1891"/>
        <v/>
      </c>
      <c r="AP348" s="293" t="s">
        <v>27</v>
      </c>
      <c r="AQ348" s="297">
        <f>SUM(C396:C399)</f>
        <v>365</v>
      </c>
      <c r="AR348" s="297">
        <f t="shared" ref="AR348" si="2413">SUM(D396:D399)</f>
        <v>28</v>
      </c>
      <c r="AS348" s="297">
        <f t="shared" ref="AS348" si="2414">SUM(E396:E399)</f>
        <v>6</v>
      </c>
      <c r="AT348" s="297">
        <f t="shared" ref="AT348" si="2415">SUM(F396:F399)</f>
        <v>25</v>
      </c>
      <c r="AU348" s="297">
        <f t="shared" ref="AU348" si="2416">SUM(G396:G399)</f>
        <v>11</v>
      </c>
      <c r="AV348" s="297">
        <f t="shared" ref="AV348" si="2417">SUM(H396:H399)</f>
        <v>0</v>
      </c>
      <c r="AW348" s="297">
        <f t="shared" ref="AW348" si="2418">SUM(I396:I399)</f>
        <v>0</v>
      </c>
      <c r="AX348" s="297">
        <f t="shared" ref="AX348" si="2419">SUM(J396:J399)</f>
        <v>54</v>
      </c>
      <c r="AY348" s="297">
        <f t="shared" ref="AY348" si="2420">SUM(K396:K399)</f>
        <v>3</v>
      </c>
      <c r="AZ348" s="297">
        <f t="shared" ref="AZ348" si="2421">SUM(L396:L399)</f>
        <v>0</v>
      </c>
      <c r="BA348" s="297">
        <f t="shared" ref="BA348" si="2422">SUM(M396:M399)</f>
        <v>1</v>
      </c>
      <c r="BB348" s="297">
        <f t="shared" ref="BB348" si="2423">SUM(N396:N399)</f>
        <v>0</v>
      </c>
      <c r="BC348" s="297">
        <f t="shared" ref="BC348" si="2424">SUM(O396:O399)</f>
        <v>0</v>
      </c>
      <c r="BD348" s="297">
        <f t="shared" ref="BD348" si="2425">SUM(P396:P399)</f>
        <v>0</v>
      </c>
      <c r="BE348" s="297">
        <f t="shared" ref="BE348" si="2426">SUM(Q396:Q399)</f>
        <v>0</v>
      </c>
      <c r="BF348" s="297">
        <f t="shared" ref="BF348" si="2427">SUM(R396:R399)</f>
        <v>2</v>
      </c>
      <c r="BG348" s="297">
        <f t="shared" ref="BG348" si="2428">SUM(S396:S399)</f>
        <v>3</v>
      </c>
      <c r="BH348" s="297">
        <f t="shared" ref="BH348" si="2429">SUM(T396:T399)</f>
        <v>0</v>
      </c>
      <c r="BI348" s="297">
        <f t="shared" ref="BI348" si="2430">SUM(U396:U399)</f>
        <v>0</v>
      </c>
      <c r="BJ348" s="297">
        <f t="shared" ref="BJ348" si="2431">SUM(V396:V399)</f>
        <v>0</v>
      </c>
      <c r="BK348" s="297">
        <f t="shared" ref="BK348" si="2432">SUM(W396:W399)</f>
        <v>0</v>
      </c>
      <c r="BL348" s="297">
        <f t="shared" ref="BL348" si="2433">SUM(X396:X399)</f>
        <v>0</v>
      </c>
      <c r="BM348" s="297">
        <f t="shared" ref="BM348" si="2434">SUM(Y396:Y399)</f>
        <v>0</v>
      </c>
      <c r="BN348" s="298">
        <f t="shared" si="1952"/>
        <v>498</v>
      </c>
      <c r="BO348" s="51" t="str">
        <f>IF(BN348=MAX($BN$332:$BN$355),1,IF(BN348=MAX($BN$348:$BN$351),3,""))</f>
        <v/>
      </c>
      <c r="BP348" s="51"/>
      <c r="BQ348" s="121" t="str">
        <f t="shared" si="1915"/>
        <v/>
      </c>
      <c r="BR348" s="152" t="s">
        <v>27</v>
      </c>
      <c r="BS348" s="93">
        <f t="shared" si="1998"/>
        <v>424</v>
      </c>
      <c r="BT348" s="93">
        <f t="shared" ref="BT348" si="2435">SUM(AE396:AE399)</f>
        <v>11</v>
      </c>
      <c r="BU348" s="93">
        <f t="shared" ref="BU348" si="2436">SUM(AF396:AF399)</f>
        <v>0</v>
      </c>
      <c r="BV348" s="93">
        <f t="shared" ref="BV348" si="2437">SUM(AG396:AG399)</f>
        <v>0</v>
      </c>
      <c r="BW348" s="93">
        <f t="shared" ref="BW348" si="2438">SUM(AH396:AH399)</f>
        <v>54</v>
      </c>
      <c r="BX348" s="93">
        <f t="shared" ref="BX348" si="2439">SUM(AI396:AI399)</f>
        <v>3</v>
      </c>
      <c r="BY348" s="93">
        <f t="shared" ref="BY348" si="2440">SUM(AJ396:AJ399)</f>
        <v>0</v>
      </c>
      <c r="BZ348" s="93">
        <f t="shared" ref="BZ348" si="2441">SUM(AK396:AK399)</f>
        <v>1</v>
      </c>
      <c r="CA348" s="93">
        <f t="shared" ref="CA348" si="2442">SUM(AL396:AL399)</f>
        <v>5</v>
      </c>
      <c r="CB348" s="93">
        <f t="shared" ref="CB348" si="2443">SUM(AM396:AM399)</f>
        <v>0</v>
      </c>
      <c r="CC348" s="141">
        <f t="shared" si="1962"/>
        <v>498</v>
      </c>
      <c r="CD348" s="121" t="str">
        <f t="shared" si="1963"/>
        <v/>
      </c>
      <c r="CE348" s="121"/>
      <c r="CF348" s="121" t="str">
        <f t="shared" si="1964"/>
        <v/>
      </c>
      <c r="CG348" s="152" t="s">
        <v>27</v>
      </c>
      <c r="CH348" s="93">
        <f>SUM(AD396:AD399)</f>
        <v>424</v>
      </c>
      <c r="CI348" s="93">
        <f>SUM(AE396:AK399)</f>
        <v>69</v>
      </c>
      <c r="CJ348" s="93">
        <f t="shared" si="1965"/>
        <v>5</v>
      </c>
      <c r="CK348" s="141">
        <f t="shared" si="1966"/>
        <v>498</v>
      </c>
      <c r="CM348" s="202" t="str">
        <f t="shared" si="1967"/>
        <v/>
      </c>
      <c r="CN348" s="152" t="s">
        <v>27</v>
      </c>
      <c r="CO348" s="93">
        <f t="shared" si="1968"/>
        <v>424</v>
      </c>
      <c r="CP348" s="93">
        <f t="shared" si="1969"/>
        <v>68</v>
      </c>
      <c r="CQ348" s="93">
        <f t="shared" si="1970"/>
        <v>6</v>
      </c>
      <c r="CR348" s="141">
        <f t="shared" si="1971"/>
        <v>498</v>
      </c>
      <c r="CS348" s="202" t="str">
        <f t="shared" si="1972"/>
        <v/>
      </c>
      <c r="CT348" s="152" t="s">
        <v>27</v>
      </c>
      <c r="CU348" s="93">
        <f t="shared" si="1973"/>
        <v>424</v>
      </c>
      <c r="CV348" s="93">
        <f t="shared" si="1974"/>
        <v>74</v>
      </c>
      <c r="CW348" s="141">
        <f t="shared" si="1975"/>
        <v>498</v>
      </c>
    </row>
    <row r="349" spans="2:101" s="55" customFormat="1" ht="13.5" hidden="1" outlineLevel="1">
      <c r="B349" s="15" t="s">
        <v>93</v>
      </c>
      <c r="C349" s="240">
        <v>16</v>
      </c>
      <c r="D349" s="240"/>
      <c r="E349" s="240">
        <v>1</v>
      </c>
      <c r="F349" s="240"/>
      <c r="G349" s="241"/>
      <c r="H349" s="241"/>
      <c r="I349" s="241"/>
      <c r="J349" s="241">
        <v>5</v>
      </c>
      <c r="K349" s="241"/>
      <c r="L349" s="241"/>
      <c r="M349" s="241"/>
      <c r="N349" s="241"/>
      <c r="O349" s="241"/>
      <c r="P349" s="241"/>
      <c r="Q349" s="241"/>
      <c r="R349" s="241"/>
      <c r="S349" s="241"/>
      <c r="T349" s="241"/>
      <c r="U349" s="241"/>
      <c r="V349" s="241"/>
      <c r="W349" s="241"/>
      <c r="X349" s="241"/>
      <c r="Y349" s="241"/>
      <c r="Z349" s="242">
        <f t="shared" si="1925"/>
        <v>22</v>
      </c>
      <c r="AA349" s="243">
        <f t="shared" si="2039"/>
        <v>74</v>
      </c>
      <c r="AB349" s="51"/>
      <c r="AC349" s="56" t="s">
        <v>93</v>
      </c>
      <c r="AD349" s="57">
        <f t="shared" si="1926"/>
        <v>17</v>
      </c>
      <c r="AE349" s="57">
        <f t="shared" si="1884"/>
        <v>0</v>
      </c>
      <c r="AF349" s="57">
        <f t="shared" si="1885"/>
        <v>0</v>
      </c>
      <c r="AG349" s="57">
        <f t="shared" si="1886"/>
        <v>0</v>
      </c>
      <c r="AH349" s="57">
        <f t="shared" si="1887"/>
        <v>5</v>
      </c>
      <c r="AI349" s="57">
        <f t="shared" si="1888"/>
        <v>0</v>
      </c>
      <c r="AJ349" s="57">
        <f t="shared" si="1889"/>
        <v>0</v>
      </c>
      <c r="AK349" s="57">
        <f t="shared" si="1890"/>
        <v>0</v>
      </c>
      <c r="AL349" s="57">
        <f t="shared" si="1927"/>
        <v>0</v>
      </c>
      <c r="AM349" s="57">
        <f t="shared" si="1928"/>
        <v>0</v>
      </c>
      <c r="AN349" s="58">
        <f t="shared" si="1929"/>
        <v>22</v>
      </c>
      <c r="AO349" s="236" t="str">
        <f t="shared" si="1891"/>
        <v/>
      </c>
      <c r="AP349" s="306" t="s">
        <v>28</v>
      </c>
      <c r="AQ349" s="307">
        <f>SUM(C400:C403)</f>
        <v>390</v>
      </c>
      <c r="AR349" s="307">
        <f t="shared" ref="AR349" si="2444">SUM(D400:D403)</f>
        <v>24</v>
      </c>
      <c r="AS349" s="307">
        <f t="shared" ref="AS349" si="2445">SUM(E400:E403)</f>
        <v>4</v>
      </c>
      <c r="AT349" s="307">
        <f t="shared" ref="AT349" si="2446">SUM(F400:F403)</f>
        <v>20</v>
      </c>
      <c r="AU349" s="307">
        <f t="shared" ref="AU349" si="2447">SUM(G400:G403)</f>
        <v>10</v>
      </c>
      <c r="AV349" s="307">
        <f t="shared" ref="AV349" si="2448">SUM(H400:H403)</f>
        <v>0</v>
      </c>
      <c r="AW349" s="307">
        <f t="shared" ref="AW349" si="2449">SUM(I400:I403)</f>
        <v>0</v>
      </c>
      <c r="AX349" s="307">
        <f t="shared" ref="AX349" si="2450">SUM(J400:J403)</f>
        <v>33</v>
      </c>
      <c r="AY349" s="307">
        <f t="shared" ref="AY349" si="2451">SUM(K400:K403)</f>
        <v>3</v>
      </c>
      <c r="AZ349" s="307">
        <f t="shared" ref="AZ349" si="2452">SUM(L400:L403)</f>
        <v>0</v>
      </c>
      <c r="BA349" s="307">
        <f t="shared" ref="BA349" si="2453">SUM(M400:M403)</f>
        <v>5</v>
      </c>
      <c r="BB349" s="307">
        <f t="shared" ref="BB349" si="2454">SUM(N400:N403)</f>
        <v>0</v>
      </c>
      <c r="BC349" s="307">
        <f t="shared" ref="BC349" si="2455">SUM(O400:O403)</f>
        <v>0</v>
      </c>
      <c r="BD349" s="307">
        <f t="shared" ref="BD349" si="2456">SUM(P400:P403)</f>
        <v>0</v>
      </c>
      <c r="BE349" s="307">
        <f t="shared" ref="BE349" si="2457">SUM(Q400:Q403)</f>
        <v>0</v>
      </c>
      <c r="BF349" s="307">
        <f t="shared" ref="BF349" si="2458">SUM(R400:R403)</f>
        <v>0</v>
      </c>
      <c r="BG349" s="307">
        <f t="shared" ref="BG349" si="2459">SUM(S400:S403)</f>
        <v>0</v>
      </c>
      <c r="BH349" s="307">
        <f t="shared" ref="BH349" si="2460">SUM(T400:T403)</f>
        <v>0</v>
      </c>
      <c r="BI349" s="307">
        <f t="shared" ref="BI349" si="2461">SUM(U400:U403)</f>
        <v>0</v>
      </c>
      <c r="BJ349" s="307">
        <f t="shared" ref="BJ349" si="2462">SUM(V400:V403)</f>
        <v>0</v>
      </c>
      <c r="BK349" s="307">
        <f t="shared" ref="BK349" si="2463">SUM(W400:W403)</f>
        <v>0</v>
      </c>
      <c r="BL349" s="307">
        <f t="shared" ref="BL349" si="2464">SUM(X400:X403)</f>
        <v>0</v>
      </c>
      <c r="BM349" s="307">
        <f t="shared" ref="BM349" si="2465">SUM(Y400:Y403)</f>
        <v>0</v>
      </c>
      <c r="BN349" s="308">
        <f t="shared" si="1952"/>
        <v>489</v>
      </c>
      <c r="BO349" s="51" t="str">
        <f>IF(BN349=MAX($BN$332:$BN$355),1,IF(BN349=MAX($BN$348:$BN$351),3,""))</f>
        <v/>
      </c>
      <c r="BP349" s="51"/>
      <c r="BQ349" s="121" t="str">
        <f t="shared" si="1915"/>
        <v/>
      </c>
      <c r="BR349" s="152" t="s">
        <v>28</v>
      </c>
      <c r="BS349" s="93">
        <f t="shared" si="1998"/>
        <v>438</v>
      </c>
      <c r="BT349" s="93">
        <f t="shared" ref="BT349" si="2466">SUM(AE400:AE403)</f>
        <v>10</v>
      </c>
      <c r="BU349" s="93">
        <f t="shared" ref="BU349" si="2467">SUM(AF400:AF403)</f>
        <v>0</v>
      </c>
      <c r="BV349" s="93">
        <f t="shared" ref="BV349" si="2468">SUM(AG400:AG403)</f>
        <v>0</v>
      </c>
      <c r="BW349" s="93">
        <f t="shared" ref="BW349" si="2469">SUM(AH400:AH403)</f>
        <v>33</v>
      </c>
      <c r="BX349" s="93">
        <f t="shared" ref="BX349" si="2470">SUM(AI400:AI403)</f>
        <v>3</v>
      </c>
      <c r="BY349" s="93">
        <f t="shared" ref="BY349" si="2471">SUM(AJ400:AJ403)</f>
        <v>0</v>
      </c>
      <c r="BZ349" s="93">
        <f t="shared" ref="BZ349" si="2472">SUM(AK400:AK403)</f>
        <v>5</v>
      </c>
      <c r="CA349" s="93">
        <f t="shared" ref="CA349" si="2473">SUM(AL400:AL403)</f>
        <v>0</v>
      </c>
      <c r="CB349" s="93">
        <f t="shared" ref="CB349" si="2474">SUM(AM400:AM403)</f>
        <v>0</v>
      </c>
      <c r="CC349" s="141">
        <f t="shared" si="1962"/>
        <v>489</v>
      </c>
      <c r="CD349" s="121" t="str">
        <f t="shared" si="1963"/>
        <v/>
      </c>
      <c r="CE349" s="121"/>
      <c r="CF349" s="121" t="str">
        <f t="shared" si="1964"/>
        <v/>
      </c>
      <c r="CG349" s="152" t="s">
        <v>28</v>
      </c>
      <c r="CH349" s="93">
        <f>SUM(AD400:AD403)</f>
        <v>438</v>
      </c>
      <c r="CI349" s="93">
        <f>SUM(AE400:AK403)</f>
        <v>51</v>
      </c>
      <c r="CJ349" s="93">
        <f t="shared" si="1965"/>
        <v>0</v>
      </c>
      <c r="CK349" s="141">
        <f t="shared" si="1966"/>
        <v>489</v>
      </c>
      <c r="CM349" s="202" t="str">
        <f t="shared" si="1967"/>
        <v/>
      </c>
      <c r="CN349" s="152" t="s">
        <v>28</v>
      </c>
      <c r="CO349" s="93">
        <f t="shared" si="1968"/>
        <v>438</v>
      </c>
      <c r="CP349" s="93">
        <f t="shared" si="1969"/>
        <v>46</v>
      </c>
      <c r="CQ349" s="93">
        <f t="shared" si="1970"/>
        <v>5</v>
      </c>
      <c r="CR349" s="141">
        <f t="shared" si="1971"/>
        <v>489</v>
      </c>
      <c r="CS349" s="202" t="str">
        <f t="shared" si="1972"/>
        <v/>
      </c>
      <c r="CT349" s="152" t="s">
        <v>28</v>
      </c>
      <c r="CU349" s="93">
        <f t="shared" si="1973"/>
        <v>438</v>
      </c>
      <c r="CV349" s="93">
        <f t="shared" si="1974"/>
        <v>51</v>
      </c>
      <c r="CW349" s="141">
        <f t="shared" si="1975"/>
        <v>489</v>
      </c>
    </row>
    <row r="350" spans="2:101" s="55" customFormat="1" ht="13.5" hidden="1" outlineLevel="1">
      <c r="B350" s="15" t="s">
        <v>94</v>
      </c>
      <c r="C350" s="240">
        <v>17</v>
      </c>
      <c r="D350" s="240">
        <v>3</v>
      </c>
      <c r="E350" s="240">
        <v>2</v>
      </c>
      <c r="F350" s="240">
        <v>1</v>
      </c>
      <c r="G350" s="241"/>
      <c r="H350" s="241"/>
      <c r="I350" s="241"/>
      <c r="J350" s="241">
        <v>4</v>
      </c>
      <c r="K350" s="241"/>
      <c r="L350" s="241"/>
      <c r="M350" s="241"/>
      <c r="N350" s="241"/>
      <c r="O350" s="241"/>
      <c r="P350" s="241"/>
      <c r="Q350" s="241"/>
      <c r="R350" s="241"/>
      <c r="S350" s="241"/>
      <c r="T350" s="241"/>
      <c r="U350" s="241"/>
      <c r="V350" s="241"/>
      <c r="W350" s="241"/>
      <c r="X350" s="241"/>
      <c r="Y350" s="241"/>
      <c r="Z350" s="242">
        <f t="shared" si="1925"/>
        <v>27</v>
      </c>
      <c r="AA350" s="243">
        <f t="shared" si="2039"/>
        <v>90</v>
      </c>
      <c r="AB350" s="51"/>
      <c r="AC350" s="56" t="s">
        <v>94</v>
      </c>
      <c r="AD350" s="57">
        <f t="shared" si="1926"/>
        <v>23</v>
      </c>
      <c r="AE350" s="57">
        <f t="shared" si="1884"/>
        <v>0</v>
      </c>
      <c r="AF350" s="57">
        <f t="shared" si="1885"/>
        <v>0</v>
      </c>
      <c r="AG350" s="57">
        <f t="shared" si="1886"/>
        <v>0</v>
      </c>
      <c r="AH350" s="57">
        <f t="shared" si="1887"/>
        <v>4</v>
      </c>
      <c r="AI350" s="57">
        <f t="shared" si="1888"/>
        <v>0</v>
      </c>
      <c r="AJ350" s="57">
        <f t="shared" si="1889"/>
        <v>0</v>
      </c>
      <c r="AK350" s="57">
        <f t="shared" si="1890"/>
        <v>0</v>
      </c>
      <c r="AL350" s="57">
        <f t="shared" si="1927"/>
        <v>0</v>
      </c>
      <c r="AM350" s="57">
        <f t="shared" si="1928"/>
        <v>0</v>
      </c>
      <c r="AN350" s="58">
        <f t="shared" si="1929"/>
        <v>27</v>
      </c>
      <c r="AO350" s="236">
        <f t="shared" si="1891"/>
        <v>3</v>
      </c>
      <c r="AP350" s="293" t="s">
        <v>29</v>
      </c>
      <c r="AQ350" s="297">
        <f>SUM(C404:C407)</f>
        <v>476</v>
      </c>
      <c r="AR350" s="297">
        <f t="shared" ref="AR350" si="2475">SUM(D404:D407)</f>
        <v>26</v>
      </c>
      <c r="AS350" s="297">
        <f t="shared" ref="AS350" si="2476">SUM(E404:E407)</f>
        <v>4</v>
      </c>
      <c r="AT350" s="297">
        <f t="shared" ref="AT350" si="2477">SUM(F404:F407)</f>
        <v>27</v>
      </c>
      <c r="AU350" s="297">
        <f t="shared" ref="AU350" si="2478">SUM(G404:G407)</f>
        <v>8</v>
      </c>
      <c r="AV350" s="297">
        <f t="shared" ref="AV350" si="2479">SUM(H404:H407)</f>
        <v>0</v>
      </c>
      <c r="AW350" s="297">
        <f t="shared" ref="AW350" si="2480">SUM(I404:I407)</f>
        <v>0</v>
      </c>
      <c r="AX350" s="297">
        <f t="shared" ref="AX350" si="2481">SUM(J404:J407)</f>
        <v>39</v>
      </c>
      <c r="AY350" s="297">
        <f t="shared" ref="AY350" si="2482">SUM(K404:K407)</f>
        <v>4</v>
      </c>
      <c r="AZ350" s="297">
        <f t="shared" ref="AZ350" si="2483">SUM(L404:L407)</f>
        <v>0</v>
      </c>
      <c r="BA350" s="297">
        <f t="shared" ref="BA350" si="2484">SUM(M404:M407)</f>
        <v>1</v>
      </c>
      <c r="BB350" s="297">
        <f t="shared" ref="BB350" si="2485">SUM(N404:N407)</f>
        <v>0</v>
      </c>
      <c r="BC350" s="297">
        <f t="shared" ref="BC350" si="2486">SUM(O404:O407)</f>
        <v>0</v>
      </c>
      <c r="BD350" s="297">
        <f t="shared" ref="BD350" si="2487">SUM(P404:P407)</f>
        <v>0</v>
      </c>
      <c r="BE350" s="297">
        <f t="shared" ref="BE350" si="2488">SUM(Q404:Q407)</f>
        <v>0</v>
      </c>
      <c r="BF350" s="297">
        <f t="shared" ref="BF350" si="2489">SUM(R404:R407)</f>
        <v>0</v>
      </c>
      <c r="BG350" s="297">
        <f t="shared" ref="BG350" si="2490">SUM(S404:S407)</f>
        <v>0</v>
      </c>
      <c r="BH350" s="297">
        <f t="shared" ref="BH350" si="2491">SUM(T404:T407)</f>
        <v>0</v>
      </c>
      <c r="BI350" s="297">
        <f t="shared" ref="BI350" si="2492">SUM(U404:U407)</f>
        <v>0</v>
      </c>
      <c r="BJ350" s="297">
        <f t="shared" ref="BJ350" si="2493">SUM(V404:V407)</f>
        <v>0</v>
      </c>
      <c r="BK350" s="297">
        <f t="shared" ref="BK350" si="2494">SUM(W404:W407)</f>
        <v>0</v>
      </c>
      <c r="BL350" s="297">
        <f t="shared" ref="BL350" si="2495">SUM(X404:X407)</f>
        <v>0</v>
      </c>
      <c r="BM350" s="297">
        <f t="shared" ref="BM350" si="2496">SUM(Y404:Y407)</f>
        <v>0</v>
      </c>
      <c r="BN350" s="298">
        <f t="shared" si="1952"/>
        <v>585</v>
      </c>
      <c r="BO350" s="51">
        <f>IF(BN350=MAX($BN$332:$BN$355),1,IF(BN350=MAX($BN$348:$BN$351),3,""))</f>
        <v>3</v>
      </c>
      <c r="BP350" s="51"/>
      <c r="BQ350" s="121">
        <f t="shared" si="1915"/>
        <v>3</v>
      </c>
      <c r="BR350" s="152" t="s">
        <v>29</v>
      </c>
      <c r="BS350" s="93">
        <f t="shared" si="1998"/>
        <v>533</v>
      </c>
      <c r="BT350" s="93">
        <f t="shared" ref="BT350" si="2497">SUM(AE404:AE407)</f>
        <v>8</v>
      </c>
      <c r="BU350" s="93">
        <f t="shared" ref="BU350" si="2498">SUM(AF404:AF407)</f>
        <v>0</v>
      </c>
      <c r="BV350" s="93">
        <f t="shared" ref="BV350" si="2499">SUM(AG404:AG407)</f>
        <v>0</v>
      </c>
      <c r="BW350" s="93">
        <f t="shared" ref="BW350" si="2500">SUM(AH404:AH407)</f>
        <v>39</v>
      </c>
      <c r="BX350" s="93">
        <f t="shared" ref="BX350" si="2501">SUM(AI404:AI407)</f>
        <v>4</v>
      </c>
      <c r="BY350" s="93">
        <f t="shared" ref="BY350" si="2502">SUM(AJ404:AJ407)</f>
        <v>0</v>
      </c>
      <c r="BZ350" s="93">
        <f t="shared" ref="BZ350" si="2503">SUM(AK404:AK407)</f>
        <v>1</v>
      </c>
      <c r="CA350" s="93">
        <f t="shared" ref="CA350" si="2504">SUM(AL404:AL407)</f>
        <v>0</v>
      </c>
      <c r="CB350" s="93">
        <f t="shared" ref="CB350" si="2505">SUM(AM404:AM407)</f>
        <v>0</v>
      </c>
      <c r="CC350" s="141">
        <f t="shared" si="1962"/>
        <v>585</v>
      </c>
      <c r="CD350" s="121">
        <f t="shared" si="1963"/>
        <v>3</v>
      </c>
      <c r="CE350" s="121"/>
      <c r="CF350" s="121">
        <f t="shared" si="1964"/>
        <v>3</v>
      </c>
      <c r="CG350" s="152" t="s">
        <v>29</v>
      </c>
      <c r="CH350" s="93">
        <f>SUM(AD404:AD407)</f>
        <v>533</v>
      </c>
      <c r="CI350" s="93">
        <f>SUM(AE404:AK407)</f>
        <v>52</v>
      </c>
      <c r="CJ350" s="93">
        <f t="shared" si="1965"/>
        <v>0</v>
      </c>
      <c r="CK350" s="141">
        <f t="shared" si="1966"/>
        <v>585</v>
      </c>
      <c r="CM350" s="202">
        <f t="shared" si="1967"/>
        <v>3</v>
      </c>
      <c r="CN350" s="152" t="s">
        <v>29</v>
      </c>
      <c r="CO350" s="93">
        <f t="shared" si="1968"/>
        <v>533</v>
      </c>
      <c r="CP350" s="93">
        <f t="shared" si="1969"/>
        <v>51</v>
      </c>
      <c r="CQ350" s="93">
        <f t="shared" si="1970"/>
        <v>1</v>
      </c>
      <c r="CR350" s="141">
        <f t="shared" si="1971"/>
        <v>585</v>
      </c>
      <c r="CS350" s="202">
        <f t="shared" si="1972"/>
        <v>3</v>
      </c>
      <c r="CT350" s="152" t="s">
        <v>29</v>
      </c>
      <c r="CU350" s="93">
        <f t="shared" si="1973"/>
        <v>533</v>
      </c>
      <c r="CV350" s="93">
        <f t="shared" si="1974"/>
        <v>52</v>
      </c>
      <c r="CW350" s="141">
        <f t="shared" si="1975"/>
        <v>585</v>
      </c>
    </row>
    <row r="351" spans="2:101" s="55" customFormat="1" ht="13.5" hidden="1" outlineLevel="1">
      <c r="B351" s="15" t="s">
        <v>95</v>
      </c>
      <c r="C351" s="240">
        <v>23</v>
      </c>
      <c r="D351" s="240"/>
      <c r="E351" s="240"/>
      <c r="F351" s="240">
        <v>1</v>
      </c>
      <c r="G351" s="241"/>
      <c r="H351" s="241"/>
      <c r="I351" s="241"/>
      <c r="J351" s="241">
        <v>3</v>
      </c>
      <c r="K351" s="241"/>
      <c r="L351" s="241"/>
      <c r="M351" s="241"/>
      <c r="N351" s="241"/>
      <c r="O351" s="241"/>
      <c r="P351" s="241"/>
      <c r="Q351" s="241"/>
      <c r="R351" s="241"/>
      <c r="S351" s="241"/>
      <c r="T351" s="241"/>
      <c r="U351" s="241"/>
      <c r="V351" s="241"/>
      <c r="W351" s="241"/>
      <c r="X351" s="241"/>
      <c r="Y351" s="241"/>
      <c r="Z351" s="242">
        <f t="shared" si="1925"/>
        <v>27</v>
      </c>
      <c r="AA351" s="243">
        <f t="shared" si="2039"/>
        <v>102</v>
      </c>
      <c r="AB351" s="51"/>
      <c r="AC351" s="56" t="s">
        <v>95</v>
      </c>
      <c r="AD351" s="57">
        <f t="shared" si="1926"/>
        <v>24</v>
      </c>
      <c r="AE351" s="57">
        <f t="shared" si="1884"/>
        <v>0</v>
      </c>
      <c r="AF351" s="57">
        <f t="shared" si="1884"/>
        <v>0</v>
      </c>
      <c r="AG351" s="57">
        <f t="shared" si="1884"/>
        <v>0</v>
      </c>
      <c r="AH351" s="57">
        <f t="shared" si="1884"/>
        <v>3</v>
      </c>
      <c r="AI351" s="57">
        <f t="shared" si="1884"/>
        <v>0</v>
      </c>
      <c r="AJ351" s="57">
        <f t="shared" si="1884"/>
        <v>0</v>
      </c>
      <c r="AK351" s="57">
        <f t="shared" si="1884"/>
        <v>0</v>
      </c>
      <c r="AL351" s="57">
        <f t="shared" si="1927"/>
        <v>0</v>
      </c>
      <c r="AM351" s="57">
        <f t="shared" si="1928"/>
        <v>0</v>
      </c>
      <c r="AN351" s="58">
        <f t="shared" si="1929"/>
        <v>27</v>
      </c>
      <c r="AO351" s="236" t="str">
        <f t="shared" si="1891"/>
        <v/>
      </c>
      <c r="AP351" s="306" t="s">
        <v>30</v>
      </c>
      <c r="AQ351" s="307">
        <f>SUM(C408:C411)</f>
        <v>474</v>
      </c>
      <c r="AR351" s="307">
        <f t="shared" ref="AR351" si="2506">SUM(D408:D411)</f>
        <v>28</v>
      </c>
      <c r="AS351" s="307">
        <f t="shared" ref="AS351" si="2507">SUM(E408:E411)</f>
        <v>4</v>
      </c>
      <c r="AT351" s="307">
        <f t="shared" ref="AT351" si="2508">SUM(F408:F411)</f>
        <v>39</v>
      </c>
      <c r="AU351" s="307">
        <f t="shared" ref="AU351" si="2509">SUM(G408:G411)</f>
        <v>4</v>
      </c>
      <c r="AV351" s="307">
        <f t="shared" ref="AV351" si="2510">SUM(H408:H411)</f>
        <v>0</v>
      </c>
      <c r="AW351" s="307">
        <f t="shared" ref="AW351" si="2511">SUM(I408:I411)</f>
        <v>0</v>
      </c>
      <c r="AX351" s="307">
        <f t="shared" ref="AX351" si="2512">SUM(J408:J411)</f>
        <v>31</v>
      </c>
      <c r="AY351" s="307">
        <f t="shared" ref="AY351" si="2513">SUM(K408:K411)</f>
        <v>2</v>
      </c>
      <c r="AZ351" s="307">
        <f t="shared" ref="AZ351" si="2514">SUM(L408:L411)</f>
        <v>0</v>
      </c>
      <c r="BA351" s="307">
        <f t="shared" ref="BA351" si="2515">SUM(M408:M411)</f>
        <v>0</v>
      </c>
      <c r="BB351" s="307">
        <f t="shared" ref="BB351" si="2516">SUM(N408:N411)</f>
        <v>0</v>
      </c>
      <c r="BC351" s="307">
        <f t="shared" ref="BC351" si="2517">SUM(O408:O411)</f>
        <v>0</v>
      </c>
      <c r="BD351" s="307">
        <f t="shared" ref="BD351" si="2518">SUM(P408:P411)</f>
        <v>0</v>
      </c>
      <c r="BE351" s="307">
        <f t="shared" ref="BE351" si="2519">SUM(Q408:Q411)</f>
        <v>0</v>
      </c>
      <c r="BF351" s="307">
        <f t="shared" ref="BF351" si="2520">SUM(R408:R411)</f>
        <v>0</v>
      </c>
      <c r="BG351" s="307">
        <f t="shared" ref="BG351" si="2521">SUM(S408:S411)</f>
        <v>0</v>
      </c>
      <c r="BH351" s="307">
        <f t="shared" ref="BH351" si="2522">SUM(T408:T411)</f>
        <v>0</v>
      </c>
      <c r="BI351" s="307">
        <f t="shared" ref="BI351" si="2523">SUM(U408:U411)</f>
        <v>0</v>
      </c>
      <c r="BJ351" s="307">
        <f t="shared" ref="BJ351" si="2524">SUM(V408:V411)</f>
        <v>0</v>
      </c>
      <c r="BK351" s="307">
        <f t="shared" ref="BK351" si="2525">SUM(W408:W411)</f>
        <v>0</v>
      </c>
      <c r="BL351" s="307">
        <f t="shared" ref="BL351" si="2526">SUM(X408:X411)</f>
        <v>0</v>
      </c>
      <c r="BM351" s="307">
        <f t="shared" ref="BM351" si="2527">SUM(Y408:Y411)</f>
        <v>0</v>
      </c>
      <c r="BN351" s="308">
        <f t="shared" si="1952"/>
        <v>582</v>
      </c>
      <c r="BO351" s="51" t="str">
        <f>IF(BN351=MAX($BN$332:$BN$355),1,IF(BN351=MAX($BN$348:$BN$351),3,""))</f>
        <v/>
      </c>
      <c r="BP351" s="51"/>
      <c r="BQ351" s="121" t="str">
        <f t="shared" si="1915"/>
        <v/>
      </c>
      <c r="BR351" s="152" t="s">
        <v>30</v>
      </c>
      <c r="BS351" s="93">
        <f t="shared" si="1998"/>
        <v>545</v>
      </c>
      <c r="BT351" s="93">
        <f t="shared" ref="BT351" si="2528">SUM(AE408:AE411)</f>
        <v>4</v>
      </c>
      <c r="BU351" s="93">
        <f t="shared" ref="BU351" si="2529">SUM(AF408:AF411)</f>
        <v>0</v>
      </c>
      <c r="BV351" s="93">
        <f t="shared" ref="BV351" si="2530">SUM(AG408:AG411)</f>
        <v>0</v>
      </c>
      <c r="BW351" s="93">
        <f t="shared" ref="BW351" si="2531">SUM(AH408:AH411)</f>
        <v>31</v>
      </c>
      <c r="BX351" s="93">
        <f t="shared" ref="BX351" si="2532">SUM(AI408:AI411)</f>
        <v>2</v>
      </c>
      <c r="BY351" s="93">
        <f t="shared" ref="BY351" si="2533">SUM(AJ408:AJ411)</f>
        <v>0</v>
      </c>
      <c r="BZ351" s="93">
        <f t="shared" ref="BZ351" si="2534">SUM(AK408:AK411)</f>
        <v>0</v>
      </c>
      <c r="CA351" s="93">
        <f t="shared" ref="CA351" si="2535">SUM(AL408:AL411)</f>
        <v>0</v>
      </c>
      <c r="CB351" s="93">
        <f t="shared" ref="CB351" si="2536">SUM(AM408:AM411)</f>
        <v>0</v>
      </c>
      <c r="CC351" s="141">
        <f t="shared" si="1962"/>
        <v>582</v>
      </c>
      <c r="CD351" s="121" t="str">
        <f t="shared" si="1963"/>
        <v/>
      </c>
      <c r="CE351" s="121"/>
      <c r="CF351" s="121" t="str">
        <f t="shared" si="1964"/>
        <v/>
      </c>
      <c r="CG351" s="152" t="s">
        <v>30</v>
      </c>
      <c r="CH351" s="93">
        <f>SUM(AD408:AD411)</f>
        <v>545</v>
      </c>
      <c r="CI351" s="93">
        <f>SUM(AE408:AK411)</f>
        <v>37</v>
      </c>
      <c r="CJ351" s="93">
        <f t="shared" si="1965"/>
        <v>0</v>
      </c>
      <c r="CK351" s="141">
        <f t="shared" si="1966"/>
        <v>582</v>
      </c>
      <c r="CM351" s="202" t="str">
        <f t="shared" si="1967"/>
        <v/>
      </c>
      <c r="CN351" s="152" t="s">
        <v>30</v>
      </c>
      <c r="CO351" s="93">
        <f t="shared" si="1968"/>
        <v>545</v>
      </c>
      <c r="CP351" s="93">
        <f t="shared" si="1969"/>
        <v>37</v>
      </c>
      <c r="CQ351" s="93">
        <f t="shared" si="1970"/>
        <v>0</v>
      </c>
      <c r="CR351" s="141">
        <f t="shared" si="1971"/>
        <v>582</v>
      </c>
      <c r="CS351" s="202" t="str">
        <f t="shared" si="1972"/>
        <v/>
      </c>
      <c r="CT351" s="152" t="s">
        <v>30</v>
      </c>
      <c r="CU351" s="93">
        <f t="shared" si="1973"/>
        <v>545</v>
      </c>
      <c r="CV351" s="93">
        <f t="shared" si="1974"/>
        <v>37</v>
      </c>
      <c r="CW351" s="141">
        <f t="shared" si="1975"/>
        <v>582</v>
      </c>
    </row>
    <row r="352" spans="2:101" s="55" customFormat="1" ht="13.5" hidden="1" outlineLevel="1">
      <c r="B352" s="15" t="s">
        <v>96</v>
      </c>
      <c r="C352" s="240">
        <v>22</v>
      </c>
      <c r="D352" s="240">
        <v>1</v>
      </c>
      <c r="E352" s="240">
        <v>1</v>
      </c>
      <c r="F352" s="240"/>
      <c r="G352" s="241"/>
      <c r="H352" s="241"/>
      <c r="I352" s="241"/>
      <c r="J352" s="241">
        <v>1</v>
      </c>
      <c r="K352" s="241"/>
      <c r="L352" s="241"/>
      <c r="M352" s="241"/>
      <c r="N352" s="241"/>
      <c r="O352" s="241"/>
      <c r="P352" s="241"/>
      <c r="Q352" s="241"/>
      <c r="R352" s="241"/>
      <c r="S352" s="241">
        <v>1</v>
      </c>
      <c r="T352" s="241"/>
      <c r="U352" s="241"/>
      <c r="V352" s="241"/>
      <c r="W352" s="241"/>
      <c r="X352" s="241"/>
      <c r="Y352" s="241"/>
      <c r="Z352" s="242">
        <f t="shared" si="1925"/>
        <v>26</v>
      </c>
      <c r="AA352" s="243">
        <f t="shared" si="2039"/>
        <v>102</v>
      </c>
      <c r="AB352" s="51"/>
      <c r="AC352" s="59" t="s">
        <v>96</v>
      </c>
      <c r="AD352" s="60">
        <f t="shared" si="1926"/>
        <v>24</v>
      </c>
      <c r="AE352" s="60">
        <f t="shared" ref="AE352:AK388" si="2537">G352</f>
        <v>0</v>
      </c>
      <c r="AF352" s="60">
        <f t="shared" si="2537"/>
        <v>0</v>
      </c>
      <c r="AG352" s="60">
        <f t="shared" si="2537"/>
        <v>0</v>
      </c>
      <c r="AH352" s="60">
        <f t="shared" si="2537"/>
        <v>1</v>
      </c>
      <c r="AI352" s="60">
        <f t="shared" si="2537"/>
        <v>0</v>
      </c>
      <c r="AJ352" s="60">
        <f t="shared" si="2537"/>
        <v>0</v>
      </c>
      <c r="AK352" s="60">
        <f t="shared" si="2537"/>
        <v>0</v>
      </c>
      <c r="AL352" s="60">
        <f t="shared" si="1927"/>
        <v>1</v>
      </c>
      <c r="AM352" s="60">
        <f t="shared" si="1928"/>
        <v>0</v>
      </c>
      <c r="AN352" s="61">
        <f t="shared" si="1929"/>
        <v>26</v>
      </c>
      <c r="AO352" s="236" t="str">
        <f t="shared" si="1891"/>
        <v/>
      </c>
      <c r="AP352" s="293" t="s">
        <v>31</v>
      </c>
      <c r="AQ352" s="297">
        <f>SUM(C412:C415)</f>
        <v>392</v>
      </c>
      <c r="AR352" s="297">
        <f t="shared" ref="AR352" si="2538">SUM(D412:D415)</f>
        <v>22</v>
      </c>
      <c r="AS352" s="297">
        <f t="shared" ref="AS352" si="2539">SUM(E412:E415)</f>
        <v>2</v>
      </c>
      <c r="AT352" s="297">
        <f t="shared" ref="AT352" si="2540">SUM(F412:F415)</f>
        <v>47</v>
      </c>
      <c r="AU352" s="297">
        <f t="shared" ref="AU352" si="2541">SUM(G412:G415)</f>
        <v>8</v>
      </c>
      <c r="AV352" s="297">
        <f t="shared" ref="AV352" si="2542">SUM(H412:H415)</f>
        <v>0</v>
      </c>
      <c r="AW352" s="297">
        <f t="shared" ref="AW352" si="2543">SUM(I412:I415)</f>
        <v>0</v>
      </c>
      <c r="AX352" s="297">
        <f t="shared" ref="AX352" si="2544">SUM(J412:J415)</f>
        <v>11</v>
      </c>
      <c r="AY352" s="297">
        <f t="shared" ref="AY352" si="2545">SUM(K412:K415)</f>
        <v>0</v>
      </c>
      <c r="AZ352" s="297">
        <f t="shared" ref="AZ352" si="2546">SUM(L412:L415)</f>
        <v>0</v>
      </c>
      <c r="BA352" s="297">
        <f t="shared" ref="BA352" si="2547">SUM(M412:M415)</f>
        <v>0</v>
      </c>
      <c r="BB352" s="297">
        <f t="shared" ref="BB352" si="2548">SUM(N412:N415)</f>
        <v>0</v>
      </c>
      <c r="BC352" s="297">
        <f t="shared" ref="BC352" si="2549">SUM(O412:O415)</f>
        <v>0</v>
      </c>
      <c r="BD352" s="297">
        <f t="shared" ref="BD352" si="2550">SUM(P412:P415)</f>
        <v>0</v>
      </c>
      <c r="BE352" s="297">
        <f t="shared" ref="BE352" si="2551">SUM(Q412:Q415)</f>
        <v>0</v>
      </c>
      <c r="BF352" s="297">
        <f t="shared" ref="BF352" si="2552">SUM(R412:R415)</f>
        <v>0</v>
      </c>
      <c r="BG352" s="297">
        <f t="shared" ref="BG352" si="2553">SUM(S412:S415)</f>
        <v>1</v>
      </c>
      <c r="BH352" s="297">
        <f t="shared" ref="BH352" si="2554">SUM(T412:T415)</f>
        <v>0</v>
      </c>
      <c r="BI352" s="297">
        <f t="shared" ref="BI352" si="2555">SUM(U412:U415)</f>
        <v>0</v>
      </c>
      <c r="BJ352" s="297">
        <f t="shared" ref="BJ352" si="2556">SUM(V412:V415)</f>
        <v>0</v>
      </c>
      <c r="BK352" s="297">
        <f t="shared" ref="BK352" si="2557">SUM(W412:W415)</f>
        <v>0</v>
      </c>
      <c r="BL352" s="297">
        <f t="shared" ref="BL352" si="2558">SUM(X412:X415)</f>
        <v>0</v>
      </c>
      <c r="BM352" s="297">
        <f t="shared" ref="BM352" si="2559">SUM(Y412:Y415)</f>
        <v>0</v>
      </c>
      <c r="BN352" s="298">
        <f t="shared" si="1952"/>
        <v>483</v>
      </c>
      <c r="BO352" s="51" t="str">
        <f>IF(BN352=MAX($BN$332:$BN$355),1,"")</f>
        <v/>
      </c>
      <c r="BP352" s="51"/>
      <c r="BQ352" s="121" t="str">
        <f t="shared" si="1915"/>
        <v/>
      </c>
      <c r="BR352" s="152" t="s">
        <v>31</v>
      </c>
      <c r="BS352" s="93">
        <f t="shared" si="1998"/>
        <v>463</v>
      </c>
      <c r="BT352" s="93">
        <f t="shared" ref="BT352" si="2560">SUM(AE412:AE415)</f>
        <v>8</v>
      </c>
      <c r="BU352" s="93">
        <f t="shared" ref="BU352" si="2561">SUM(AF412:AF415)</f>
        <v>0</v>
      </c>
      <c r="BV352" s="93">
        <f t="shared" ref="BV352" si="2562">SUM(AG412:AG415)</f>
        <v>0</v>
      </c>
      <c r="BW352" s="93">
        <f t="shared" ref="BW352" si="2563">SUM(AH412:AH415)</f>
        <v>11</v>
      </c>
      <c r="BX352" s="93">
        <f t="shared" ref="BX352" si="2564">SUM(AI412:AI415)</f>
        <v>0</v>
      </c>
      <c r="BY352" s="93">
        <f t="shared" ref="BY352" si="2565">SUM(AJ412:AJ415)</f>
        <v>0</v>
      </c>
      <c r="BZ352" s="93">
        <f t="shared" ref="BZ352" si="2566">SUM(AK412:AK415)</f>
        <v>0</v>
      </c>
      <c r="CA352" s="93">
        <f t="shared" ref="CA352" si="2567">SUM(AL412:AL415)</f>
        <v>1</v>
      </c>
      <c r="CB352" s="93">
        <f t="shared" ref="CB352" si="2568">SUM(AM412:AM415)</f>
        <v>0</v>
      </c>
      <c r="CC352" s="141">
        <f t="shared" si="1962"/>
        <v>483</v>
      </c>
      <c r="CD352" s="121" t="str">
        <f t="shared" si="1963"/>
        <v/>
      </c>
      <c r="CE352" s="121"/>
      <c r="CF352" s="121" t="str">
        <f t="shared" si="1964"/>
        <v/>
      </c>
      <c r="CG352" s="152" t="s">
        <v>31</v>
      </c>
      <c r="CH352" s="93">
        <f>SUM(AD412:AD415)</f>
        <v>463</v>
      </c>
      <c r="CI352" s="93">
        <f>SUM(AE412:AK415)</f>
        <v>19</v>
      </c>
      <c r="CJ352" s="93">
        <f t="shared" si="1965"/>
        <v>1</v>
      </c>
      <c r="CK352" s="141">
        <f t="shared" si="1966"/>
        <v>483</v>
      </c>
      <c r="CM352" s="202" t="str">
        <f t="shared" si="1967"/>
        <v/>
      </c>
      <c r="CN352" s="152" t="s">
        <v>31</v>
      </c>
      <c r="CO352" s="93">
        <f t="shared" si="1968"/>
        <v>463</v>
      </c>
      <c r="CP352" s="93">
        <f t="shared" si="1969"/>
        <v>19</v>
      </c>
      <c r="CQ352" s="93">
        <f t="shared" si="1970"/>
        <v>1</v>
      </c>
      <c r="CR352" s="141">
        <f t="shared" si="1971"/>
        <v>483</v>
      </c>
      <c r="CS352" s="202" t="str">
        <f t="shared" si="1972"/>
        <v/>
      </c>
      <c r="CT352" s="152" t="s">
        <v>31</v>
      </c>
      <c r="CU352" s="93">
        <f t="shared" si="1973"/>
        <v>463</v>
      </c>
      <c r="CV352" s="93">
        <f t="shared" si="1974"/>
        <v>20</v>
      </c>
      <c r="CW352" s="141">
        <f t="shared" si="1975"/>
        <v>483</v>
      </c>
    </row>
    <row r="353" spans="2:101" s="55" customFormat="1" ht="13.5" hidden="1" outlineLevel="1">
      <c r="B353" s="15" t="s">
        <v>97</v>
      </c>
      <c r="C353" s="240">
        <v>21</v>
      </c>
      <c r="D353" s="240">
        <v>1</v>
      </c>
      <c r="E353" s="240"/>
      <c r="F353" s="240"/>
      <c r="G353" s="241"/>
      <c r="H353" s="241"/>
      <c r="I353" s="241"/>
      <c r="J353" s="241">
        <v>5</v>
      </c>
      <c r="K353" s="241"/>
      <c r="L353" s="241"/>
      <c r="M353" s="241"/>
      <c r="N353" s="241"/>
      <c r="O353" s="241"/>
      <c r="P353" s="241"/>
      <c r="Q353" s="241"/>
      <c r="R353" s="241"/>
      <c r="S353" s="241">
        <v>1</v>
      </c>
      <c r="T353" s="241"/>
      <c r="U353" s="241"/>
      <c r="V353" s="241"/>
      <c r="W353" s="241"/>
      <c r="X353" s="241"/>
      <c r="Y353" s="241"/>
      <c r="Z353" s="242">
        <f t="shared" si="1925"/>
        <v>28</v>
      </c>
      <c r="AA353" s="243">
        <f t="shared" si="2039"/>
        <v>108</v>
      </c>
      <c r="AB353" s="51"/>
      <c r="AC353" s="59" t="s">
        <v>97</v>
      </c>
      <c r="AD353" s="60">
        <f t="shared" si="1926"/>
        <v>22</v>
      </c>
      <c r="AE353" s="60">
        <f t="shared" si="2537"/>
        <v>0</v>
      </c>
      <c r="AF353" s="60">
        <f t="shared" si="2537"/>
        <v>0</v>
      </c>
      <c r="AG353" s="60">
        <f t="shared" si="2537"/>
        <v>0</v>
      </c>
      <c r="AH353" s="60">
        <f t="shared" si="2537"/>
        <v>5</v>
      </c>
      <c r="AI353" s="60">
        <f t="shared" si="2537"/>
        <v>0</v>
      </c>
      <c r="AJ353" s="60">
        <f t="shared" si="2537"/>
        <v>0</v>
      </c>
      <c r="AK353" s="60">
        <f t="shared" si="2537"/>
        <v>0</v>
      </c>
      <c r="AL353" s="60">
        <f t="shared" si="1927"/>
        <v>1</v>
      </c>
      <c r="AM353" s="60">
        <f t="shared" si="1928"/>
        <v>0</v>
      </c>
      <c r="AN353" s="61">
        <f t="shared" si="1929"/>
        <v>28</v>
      </c>
      <c r="AO353" s="236" t="str">
        <f t="shared" si="1891"/>
        <v/>
      </c>
      <c r="AP353" s="306" t="s">
        <v>32</v>
      </c>
      <c r="AQ353" s="307">
        <f>SUM(C416:C419)</f>
        <v>370</v>
      </c>
      <c r="AR353" s="307">
        <f t="shared" ref="AR353" si="2569">SUM(D416:D419)</f>
        <v>25</v>
      </c>
      <c r="AS353" s="307">
        <f t="shared" ref="AS353" si="2570">SUM(E416:E419)</f>
        <v>1</v>
      </c>
      <c r="AT353" s="307">
        <f t="shared" ref="AT353" si="2571">SUM(F416:F419)</f>
        <v>31</v>
      </c>
      <c r="AU353" s="307">
        <f t="shared" ref="AU353" si="2572">SUM(G416:G419)</f>
        <v>7</v>
      </c>
      <c r="AV353" s="307">
        <f t="shared" ref="AV353" si="2573">SUM(H416:H419)</f>
        <v>0</v>
      </c>
      <c r="AW353" s="307">
        <f t="shared" ref="AW353" si="2574">SUM(I416:I419)</f>
        <v>0</v>
      </c>
      <c r="AX353" s="307">
        <f t="shared" ref="AX353" si="2575">SUM(J416:J419)</f>
        <v>7</v>
      </c>
      <c r="AY353" s="307">
        <f t="shared" ref="AY353" si="2576">SUM(K416:K419)</f>
        <v>5</v>
      </c>
      <c r="AZ353" s="307">
        <f t="shared" ref="AZ353" si="2577">SUM(L416:L419)</f>
        <v>0</v>
      </c>
      <c r="BA353" s="307">
        <f t="shared" ref="BA353" si="2578">SUM(M416:M419)</f>
        <v>0</v>
      </c>
      <c r="BB353" s="307">
        <f t="shared" ref="BB353" si="2579">SUM(N416:N419)</f>
        <v>0</v>
      </c>
      <c r="BC353" s="307">
        <f t="shared" ref="BC353" si="2580">SUM(O416:O419)</f>
        <v>0</v>
      </c>
      <c r="BD353" s="307">
        <f t="shared" ref="BD353" si="2581">SUM(P416:P419)</f>
        <v>0</v>
      </c>
      <c r="BE353" s="307">
        <f t="shared" ref="BE353" si="2582">SUM(Q416:Q419)</f>
        <v>0</v>
      </c>
      <c r="BF353" s="307">
        <f t="shared" ref="BF353" si="2583">SUM(R416:R419)</f>
        <v>0</v>
      </c>
      <c r="BG353" s="307">
        <f t="shared" ref="BG353" si="2584">SUM(S416:S419)</f>
        <v>0</v>
      </c>
      <c r="BH353" s="307">
        <f t="shared" ref="BH353" si="2585">SUM(T416:T419)</f>
        <v>0</v>
      </c>
      <c r="BI353" s="307">
        <f t="shared" ref="BI353" si="2586">SUM(U416:U419)</f>
        <v>0</v>
      </c>
      <c r="BJ353" s="307">
        <f t="shared" ref="BJ353" si="2587">SUM(V416:V419)</f>
        <v>0</v>
      </c>
      <c r="BK353" s="307">
        <f t="shared" ref="BK353" si="2588">SUM(W416:W419)</f>
        <v>0</v>
      </c>
      <c r="BL353" s="307">
        <f t="shared" ref="BL353" si="2589">SUM(X416:X419)</f>
        <v>0</v>
      </c>
      <c r="BM353" s="307">
        <f t="shared" ref="BM353" si="2590">SUM(Y416:Y419)</f>
        <v>0</v>
      </c>
      <c r="BN353" s="308">
        <f t="shared" si="1952"/>
        <v>446</v>
      </c>
      <c r="BO353" s="51" t="str">
        <f>IF(BN353=MAX($BN$332:$BN$355),1,"")</f>
        <v/>
      </c>
      <c r="BP353" s="51"/>
      <c r="BQ353" s="121" t="str">
        <f t="shared" si="1915"/>
        <v/>
      </c>
      <c r="BR353" s="152" t="s">
        <v>32</v>
      </c>
      <c r="BS353" s="93">
        <f t="shared" si="1998"/>
        <v>427</v>
      </c>
      <c r="BT353" s="93">
        <f t="shared" ref="BT353" si="2591">SUM(AE416:AE419)</f>
        <v>7</v>
      </c>
      <c r="BU353" s="93">
        <f t="shared" ref="BU353" si="2592">SUM(AF416:AF419)</f>
        <v>0</v>
      </c>
      <c r="BV353" s="93">
        <f t="shared" ref="BV353" si="2593">SUM(AG416:AG419)</f>
        <v>0</v>
      </c>
      <c r="BW353" s="93">
        <f t="shared" ref="BW353" si="2594">SUM(AH416:AH419)</f>
        <v>7</v>
      </c>
      <c r="BX353" s="93">
        <f t="shared" ref="BX353" si="2595">SUM(AI416:AI419)</f>
        <v>5</v>
      </c>
      <c r="BY353" s="93">
        <f t="shared" ref="BY353" si="2596">SUM(AJ416:AJ419)</f>
        <v>0</v>
      </c>
      <c r="BZ353" s="93">
        <f t="shared" ref="BZ353" si="2597">SUM(AK416:AK419)</f>
        <v>0</v>
      </c>
      <c r="CA353" s="93">
        <f t="shared" ref="CA353" si="2598">SUM(AL416:AL419)</f>
        <v>0</v>
      </c>
      <c r="CB353" s="93">
        <f t="shared" ref="CB353" si="2599">SUM(AM416:AM419)</f>
        <v>0</v>
      </c>
      <c r="CC353" s="141">
        <f t="shared" si="1962"/>
        <v>446</v>
      </c>
      <c r="CD353" s="121" t="str">
        <f t="shared" si="1963"/>
        <v/>
      </c>
      <c r="CE353" s="121"/>
      <c r="CF353" s="121" t="str">
        <f t="shared" si="1964"/>
        <v/>
      </c>
      <c r="CG353" s="152" t="s">
        <v>32</v>
      </c>
      <c r="CH353" s="93">
        <f>SUM(AD416:AD419)</f>
        <v>427</v>
      </c>
      <c r="CI353" s="93">
        <f>SUM(AE416:AK419)</f>
        <v>19</v>
      </c>
      <c r="CJ353" s="93">
        <f t="shared" si="1965"/>
        <v>0</v>
      </c>
      <c r="CK353" s="141">
        <f t="shared" si="1966"/>
        <v>446</v>
      </c>
      <c r="CM353" s="202" t="str">
        <f t="shared" si="1967"/>
        <v/>
      </c>
      <c r="CN353" s="152" t="s">
        <v>32</v>
      </c>
      <c r="CO353" s="93">
        <f t="shared" si="1968"/>
        <v>427</v>
      </c>
      <c r="CP353" s="93">
        <f t="shared" si="1969"/>
        <v>19</v>
      </c>
      <c r="CQ353" s="93">
        <f t="shared" si="1970"/>
        <v>0</v>
      </c>
      <c r="CR353" s="141">
        <f t="shared" si="1971"/>
        <v>446</v>
      </c>
      <c r="CS353" s="202" t="str">
        <f t="shared" si="1972"/>
        <v/>
      </c>
      <c r="CT353" s="152" t="s">
        <v>32</v>
      </c>
      <c r="CU353" s="93">
        <f t="shared" si="1973"/>
        <v>427</v>
      </c>
      <c r="CV353" s="93">
        <f t="shared" si="1974"/>
        <v>19</v>
      </c>
      <c r="CW353" s="141">
        <f t="shared" si="1975"/>
        <v>446</v>
      </c>
    </row>
    <row r="354" spans="2:101" s="55" customFormat="1" ht="13.5" hidden="1" outlineLevel="1">
      <c r="B354" s="15" t="s">
        <v>98</v>
      </c>
      <c r="C354" s="240">
        <v>26</v>
      </c>
      <c r="D354" s="240">
        <v>1</v>
      </c>
      <c r="E354" s="240"/>
      <c r="F354" s="240">
        <v>1</v>
      </c>
      <c r="G354" s="241"/>
      <c r="H354" s="241"/>
      <c r="I354" s="241"/>
      <c r="J354" s="241">
        <v>3</v>
      </c>
      <c r="K354" s="241"/>
      <c r="L354" s="241"/>
      <c r="M354" s="241"/>
      <c r="N354" s="241"/>
      <c r="O354" s="241"/>
      <c r="P354" s="241"/>
      <c r="Q354" s="241"/>
      <c r="R354" s="241"/>
      <c r="S354" s="241"/>
      <c r="T354" s="241"/>
      <c r="U354" s="241"/>
      <c r="V354" s="241"/>
      <c r="W354" s="241"/>
      <c r="X354" s="241"/>
      <c r="Y354" s="241"/>
      <c r="Z354" s="242">
        <f t="shared" si="1925"/>
        <v>31</v>
      </c>
      <c r="AA354" s="243">
        <f t="shared" si="2039"/>
        <v>112</v>
      </c>
      <c r="AB354" s="51"/>
      <c r="AC354" s="59" t="s">
        <v>98</v>
      </c>
      <c r="AD354" s="60">
        <f t="shared" si="1926"/>
        <v>28</v>
      </c>
      <c r="AE354" s="60">
        <f t="shared" si="2537"/>
        <v>0</v>
      </c>
      <c r="AF354" s="60">
        <f t="shared" si="2537"/>
        <v>0</v>
      </c>
      <c r="AG354" s="60">
        <f t="shared" si="2537"/>
        <v>0</v>
      </c>
      <c r="AH354" s="60">
        <f t="shared" si="2537"/>
        <v>3</v>
      </c>
      <c r="AI354" s="60">
        <f t="shared" si="2537"/>
        <v>0</v>
      </c>
      <c r="AJ354" s="60">
        <f t="shared" si="2537"/>
        <v>0</v>
      </c>
      <c r="AK354" s="60">
        <f t="shared" si="2537"/>
        <v>0</v>
      </c>
      <c r="AL354" s="60">
        <f t="shared" si="1927"/>
        <v>0</v>
      </c>
      <c r="AM354" s="60">
        <f t="shared" si="1928"/>
        <v>0</v>
      </c>
      <c r="AN354" s="61">
        <f t="shared" si="1929"/>
        <v>31</v>
      </c>
      <c r="AO354" s="236" t="str">
        <f t="shared" si="1891"/>
        <v/>
      </c>
      <c r="AP354" s="293" t="s">
        <v>33</v>
      </c>
      <c r="AQ354" s="297">
        <f>SUM(C420:C423)</f>
        <v>271</v>
      </c>
      <c r="AR354" s="297">
        <f t="shared" ref="AR354" si="2600">SUM(D420:D423)</f>
        <v>14</v>
      </c>
      <c r="AS354" s="297">
        <f t="shared" ref="AS354" si="2601">SUM(E420:E423)</f>
        <v>0</v>
      </c>
      <c r="AT354" s="297">
        <f t="shared" ref="AT354" si="2602">SUM(F420:F423)</f>
        <v>26</v>
      </c>
      <c r="AU354" s="297">
        <f t="shared" ref="AU354" si="2603">SUM(G420:G423)</f>
        <v>10</v>
      </c>
      <c r="AV354" s="297">
        <f t="shared" ref="AV354" si="2604">SUM(H420:H423)</f>
        <v>0</v>
      </c>
      <c r="AW354" s="297">
        <f t="shared" ref="AW354" si="2605">SUM(I420:I423)</f>
        <v>0</v>
      </c>
      <c r="AX354" s="297">
        <f t="shared" ref="AX354" si="2606">SUM(J420:J423)</f>
        <v>10</v>
      </c>
      <c r="AY354" s="297">
        <f t="shared" ref="AY354" si="2607">SUM(K420:K423)</f>
        <v>1</v>
      </c>
      <c r="AZ354" s="297">
        <f t="shared" ref="AZ354" si="2608">SUM(L420:L423)</f>
        <v>0</v>
      </c>
      <c r="BA354" s="297">
        <f t="shared" ref="BA354" si="2609">SUM(M420:M423)</f>
        <v>0</v>
      </c>
      <c r="BB354" s="297">
        <f t="shared" ref="BB354" si="2610">SUM(N420:N423)</f>
        <v>0</v>
      </c>
      <c r="BC354" s="297">
        <f t="shared" ref="BC354" si="2611">SUM(O420:O423)</f>
        <v>0</v>
      </c>
      <c r="BD354" s="297">
        <f t="shared" ref="BD354" si="2612">SUM(P420:P423)</f>
        <v>0</v>
      </c>
      <c r="BE354" s="297">
        <f t="shared" ref="BE354" si="2613">SUM(Q420:Q423)</f>
        <v>0</v>
      </c>
      <c r="BF354" s="297">
        <f t="shared" ref="BF354" si="2614">SUM(R420:R423)</f>
        <v>0</v>
      </c>
      <c r="BG354" s="297">
        <f t="shared" ref="BG354" si="2615">SUM(S420:S423)</f>
        <v>0</v>
      </c>
      <c r="BH354" s="297">
        <f t="shared" ref="BH354" si="2616">SUM(T420:T423)</f>
        <v>0</v>
      </c>
      <c r="BI354" s="297">
        <f t="shared" ref="BI354" si="2617">SUM(U420:U423)</f>
        <v>0</v>
      </c>
      <c r="BJ354" s="297">
        <f t="shared" ref="BJ354" si="2618">SUM(V420:V423)</f>
        <v>0</v>
      </c>
      <c r="BK354" s="297">
        <f t="shared" ref="BK354" si="2619">SUM(W420:W423)</f>
        <v>0</v>
      </c>
      <c r="BL354" s="297">
        <f t="shared" ref="BL354" si="2620">SUM(X420:X423)</f>
        <v>0</v>
      </c>
      <c r="BM354" s="297">
        <f t="shared" ref="BM354" si="2621">SUM(Y420:Y423)</f>
        <v>0</v>
      </c>
      <c r="BN354" s="298">
        <f t="shared" si="1952"/>
        <v>332</v>
      </c>
      <c r="BO354" s="51" t="str">
        <f>IF(BN354=MAX($BN$332:$BN$355),1,"")</f>
        <v/>
      </c>
      <c r="BP354" s="51"/>
      <c r="BQ354" s="121" t="str">
        <f t="shared" si="1915"/>
        <v/>
      </c>
      <c r="BR354" s="152" t="s">
        <v>33</v>
      </c>
      <c r="BS354" s="93">
        <f t="shared" si="1998"/>
        <v>311</v>
      </c>
      <c r="BT354" s="93">
        <f t="shared" ref="BT354" si="2622">SUM(AE420:AE423)</f>
        <v>10</v>
      </c>
      <c r="BU354" s="93">
        <f t="shared" ref="BU354" si="2623">SUM(AF420:AF423)</f>
        <v>0</v>
      </c>
      <c r="BV354" s="93">
        <f t="shared" ref="BV354" si="2624">SUM(AG420:AG423)</f>
        <v>0</v>
      </c>
      <c r="BW354" s="93">
        <f t="shared" ref="BW354" si="2625">SUM(AH420:AH423)</f>
        <v>10</v>
      </c>
      <c r="BX354" s="93">
        <f t="shared" ref="BX354" si="2626">SUM(AI420:AI423)</f>
        <v>1</v>
      </c>
      <c r="BY354" s="93">
        <f t="shared" ref="BY354" si="2627">SUM(AJ420:AJ423)</f>
        <v>0</v>
      </c>
      <c r="BZ354" s="93">
        <f t="shared" ref="BZ354" si="2628">SUM(AK420:AK423)</f>
        <v>0</v>
      </c>
      <c r="CA354" s="93">
        <f t="shared" ref="CA354" si="2629">SUM(AL420:AL423)</f>
        <v>0</v>
      </c>
      <c r="CB354" s="93">
        <f t="shared" ref="CB354" si="2630">SUM(AM420:AM423)</f>
        <v>0</v>
      </c>
      <c r="CC354" s="141">
        <f t="shared" si="1962"/>
        <v>332</v>
      </c>
      <c r="CD354" s="121" t="str">
        <f t="shared" si="1963"/>
        <v/>
      </c>
      <c r="CE354" s="121"/>
      <c r="CF354" s="121" t="str">
        <f t="shared" si="1964"/>
        <v/>
      </c>
      <c r="CG354" s="152" t="s">
        <v>33</v>
      </c>
      <c r="CH354" s="93">
        <f>SUM(AD420:AD423)</f>
        <v>311</v>
      </c>
      <c r="CI354" s="93">
        <f>SUM(AE420:AK423)</f>
        <v>21</v>
      </c>
      <c r="CJ354" s="93">
        <f t="shared" si="1965"/>
        <v>0</v>
      </c>
      <c r="CK354" s="141">
        <f t="shared" si="1966"/>
        <v>332</v>
      </c>
      <c r="CM354" s="202" t="str">
        <f t="shared" si="1967"/>
        <v/>
      </c>
      <c r="CN354" s="152" t="s">
        <v>33</v>
      </c>
      <c r="CO354" s="93">
        <f t="shared" si="1968"/>
        <v>311</v>
      </c>
      <c r="CP354" s="93">
        <f t="shared" si="1969"/>
        <v>21</v>
      </c>
      <c r="CQ354" s="93">
        <f t="shared" si="1970"/>
        <v>0</v>
      </c>
      <c r="CR354" s="141">
        <f t="shared" si="1971"/>
        <v>332</v>
      </c>
      <c r="CS354" s="202" t="str">
        <f t="shared" si="1972"/>
        <v/>
      </c>
      <c r="CT354" s="152" t="s">
        <v>33</v>
      </c>
      <c r="CU354" s="93">
        <f t="shared" si="1973"/>
        <v>311</v>
      </c>
      <c r="CV354" s="93">
        <f t="shared" si="1974"/>
        <v>21</v>
      </c>
      <c r="CW354" s="141">
        <f t="shared" si="1975"/>
        <v>332</v>
      </c>
    </row>
    <row r="355" spans="2:101" s="55" customFormat="1" ht="14.25" hidden="1" outlineLevel="1" thickBot="1">
      <c r="B355" s="15" t="s">
        <v>99</v>
      </c>
      <c r="C355" s="240">
        <v>57</v>
      </c>
      <c r="D355" s="240">
        <v>5</v>
      </c>
      <c r="E355" s="240">
        <v>1</v>
      </c>
      <c r="F355" s="240">
        <v>2</v>
      </c>
      <c r="G355" s="241"/>
      <c r="H355" s="241"/>
      <c r="I355" s="241"/>
      <c r="J355" s="241">
        <v>1</v>
      </c>
      <c r="K355" s="241"/>
      <c r="L355" s="241"/>
      <c r="M355" s="241"/>
      <c r="N355" s="241"/>
      <c r="O355" s="241"/>
      <c r="P355" s="241"/>
      <c r="Q355" s="241"/>
      <c r="R355" s="241"/>
      <c r="S355" s="241"/>
      <c r="T355" s="241"/>
      <c r="U355" s="241"/>
      <c r="V355" s="241"/>
      <c r="W355" s="241"/>
      <c r="X355" s="241"/>
      <c r="Y355" s="241"/>
      <c r="Z355" s="242">
        <f t="shared" si="1925"/>
        <v>66</v>
      </c>
      <c r="AA355" s="243">
        <f t="shared" si="2039"/>
        <v>151</v>
      </c>
      <c r="AB355" s="51"/>
      <c r="AC355" s="59" t="s">
        <v>99</v>
      </c>
      <c r="AD355" s="60">
        <f t="shared" si="1926"/>
        <v>65</v>
      </c>
      <c r="AE355" s="60">
        <f t="shared" si="2537"/>
        <v>0</v>
      </c>
      <c r="AF355" s="60">
        <f t="shared" si="2537"/>
        <v>0</v>
      </c>
      <c r="AG355" s="60">
        <f t="shared" si="2537"/>
        <v>0</v>
      </c>
      <c r="AH355" s="60">
        <f t="shared" si="2537"/>
        <v>1</v>
      </c>
      <c r="AI355" s="60">
        <f t="shared" si="2537"/>
        <v>0</v>
      </c>
      <c r="AJ355" s="60">
        <f t="shared" si="2537"/>
        <v>0</v>
      </c>
      <c r="AK355" s="60">
        <f t="shared" si="2537"/>
        <v>0</v>
      </c>
      <c r="AL355" s="60">
        <f t="shared" si="1927"/>
        <v>0</v>
      </c>
      <c r="AM355" s="60">
        <f t="shared" si="1928"/>
        <v>0</v>
      </c>
      <c r="AN355" s="61">
        <f t="shared" si="1929"/>
        <v>66</v>
      </c>
      <c r="AO355" s="236" t="str">
        <f t="shared" si="1891"/>
        <v/>
      </c>
      <c r="AP355" s="311" t="s">
        <v>34</v>
      </c>
      <c r="AQ355" s="312">
        <f>SUM(C424:C427)</f>
        <v>160</v>
      </c>
      <c r="AR355" s="312">
        <f t="shared" ref="AR355" si="2631">SUM(D424:D427)</f>
        <v>11</v>
      </c>
      <c r="AS355" s="312">
        <f t="shared" ref="AS355" si="2632">SUM(E424:E427)</f>
        <v>0</v>
      </c>
      <c r="AT355" s="312">
        <f t="shared" ref="AT355" si="2633">SUM(F424:F427)</f>
        <v>20</v>
      </c>
      <c r="AU355" s="312">
        <f t="shared" ref="AU355" si="2634">SUM(G424:G427)</f>
        <v>7</v>
      </c>
      <c r="AV355" s="312">
        <f t="shared" ref="AV355" si="2635">SUM(H424:H427)</f>
        <v>0</v>
      </c>
      <c r="AW355" s="312">
        <f t="shared" ref="AW355" si="2636">SUM(I424:I427)</f>
        <v>0</v>
      </c>
      <c r="AX355" s="312">
        <f t="shared" ref="AX355" si="2637">SUM(J424:J427)</f>
        <v>2</v>
      </c>
      <c r="AY355" s="312">
        <f t="shared" ref="AY355" si="2638">SUM(K424:K427)</f>
        <v>0</v>
      </c>
      <c r="AZ355" s="312">
        <f t="shared" ref="AZ355" si="2639">SUM(L424:L427)</f>
        <v>0</v>
      </c>
      <c r="BA355" s="312">
        <f t="shared" ref="BA355" si="2640">SUM(M424:M427)</f>
        <v>0</v>
      </c>
      <c r="BB355" s="312">
        <f t="shared" ref="BB355" si="2641">SUM(N424:N427)</f>
        <v>0</v>
      </c>
      <c r="BC355" s="312">
        <f t="shared" ref="BC355" si="2642">SUM(O424:O427)</f>
        <v>0</v>
      </c>
      <c r="BD355" s="312">
        <f t="shared" ref="BD355" si="2643">SUM(P424:P427)</f>
        <v>0</v>
      </c>
      <c r="BE355" s="312">
        <f t="shared" ref="BE355" si="2644">SUM(Q424:Q427)</f>
        <v>0</v>
      </c>
      <c r="BF355" s="312">
        <f t="shared" ref="BF355" si="2645">SUM(R424:R427)</f>
        <v>0</v>
      </c>
      <c r="BG355" s="312">
        <f t="shared" ref="BG355" si="2646">SUM(S424:S427)</f>
        <v>0</v>
      </c>
      <c r="BH355" s="312">
        <f t="shared" ref="BH355" si="2647">SUM(T424:T427)</f>
        <v>0</v>
      </c>
      <c r="BI355" s="312">
        <f t="shared" ref="BI355" si="2648">SUM(U424:U427)</f>
        <v>0</v>
      </c>
      <c r="BJ355" s="312">
        <f t="shared" ref="BJ355" si="2649">SUM(V424:V427)</f>
        <v>0</v>
      </c>
      <c r="BK355" s="312">
        <f t="shared" ref="BK355" si="2650">SUM(W424:W427)</f>
        <v>0</v>
      </c>
      <c r="BL355" s="312">
        <f t="shared" ref="BL355" si="2651">SUM(X424:X427)</f>
        <v>1</v>
      </c>
      <c r="BM355" s="312">
        <f t="shared" ref="BM355" si="2652">SUM(Y424:Y427)</f>
        <v>0</v>
      </c>
      <c r="BN355" s="313">
        <f t="shared" si="1952"/>
        <v>201</v>
      </c>
      <c r="BO355" s="51" t="str">
        <f>IF(BN355=MAX($BN$332:$BN$355),1,"")</f>
        <v/>
      </c>
      <c r="BP355" s="51"/>
      <c r="BQ355" s="121" t="str">
        <f t="shared" si="1915"/>
        <v/>
      </c>
      <c r="BR355" s="152" t="s">
        <v>34</v>
      </c>
      <c r="BS355" s="93">
        <f t="shared" si="1998"/>
        <v>191</v>
      </c>
      <c r="BT355" s="93">
        <f t="shared" ref="BT355" si="2653">SUM(AE424:AE427)</f>
        <v>7</v>
      </c>
      <c r="BU355" s="93">
        <f t="shared" ref="BU355" si="2654">SUM(AF424:AF427)</f>
        <v>0</v>
      </c>
      <c r="BV355" s="93">
        <f t="shared" ref="BV355" si="2655">SUM(AG424:AG427)</f>
        <v>0</v>
      </c>
      <c r="BW355" s="93">
        <f t="shared" ref="BW355" si="2656">SUM(AH424:AH427)</f>
        <v>2</v>
      </c>
      <c r="BX355" s="93">
        <f t="shared" ref="BX355" si="2657">SUM(AI424:AI427)</f>
        <v>0</v>
      </c>
      <c r="BY355" s="93">
        <f t="shared" ref="BY355" si="2658">SUM(AJ424:AJ427)</f>
        <v>0</v>
      </c>
      <c r="BZ355" s="93">
        <f t="shared" ref="BZ355" si="2659">SUM(AK424:AK427)</f>
        <v>0</v>
      </c>
      <c r="CA355" s="93">
        <f t="shared" ref="CA355" si="2660">SUM(AL424:AL427)</f>
        <v>0</v>
      </c>
      <c r="CB355" s="93">
        <f t="shared" ref="CB355" si="2661">SUM(AM424:AM427)</f>
        <v>1</v>
      </c>
      <c r="CC355" s="141">
        <f t="shared" si="1962"/>
        <v>201</v>
      </c>
      <c r="CD355" s="121" t="str">
        <f t="shared" si="1963"/>
        <v/>
      </c>
      <c r="CE355" s="121"/>
      <c r="CF355" s="121" t="str">
        <f t="shared" si="1964"/>
        <v/>
      </c>
      <c r="CG355" s="152" t="s">
        <v>34</v>
      </c>
      <c r="CH355" s="93">
        <f>SUM(AD424:AD427)</f>
        <v>191</v>
      </c>
      <c r="CI355" s="93">
        <f>SUM(AE424:AK427)</f>
        <v>9</v>
      </c>
      <c r="CJ355" s="93">
        <f t="shared" si="1965"/>
        <v>1</v>
      </c>
      <c r="CK355" s="141">
        <f t="shared" si="1966"/>
        <v>201</v>
      </c>
      <c r="CM355" s="202" t="str">
        <f t="shared" si="1967"/>
        <v/>
      </c>
      <c r="CN355" s="152" t="s">
        <v>34</v>
      </c>
      <c r="CO355" s="93">
        <f t="shared" si="1968"/>
        <v>191</v>
      </c>
      <c r="CP355" s="93">
        <f t="shared" si="1969"/>
        <v>9</v>
      </c>
      <c r="CQ355" s="93">
        <f t="shared" si="1970"/>
        <v>1</v>
      </c>
      <c r="CR355" s="141">
        <f t="shared" si="1971"/>
        <v>201</v>
      </c>
      <c r="CS355" s="202" t="str">
        <f t="shared" si="1972"/>
        <v/>
      </c>
      <c r="CT355" s="152" t="s">
        <v>34</v>
      </c>
      <c r="CU355" s="93">
        <f t="shared" si="1973"/>
        <v>191</v>
      </c>
      <c r="CV355" s="93">
        <f t="shared" si="1974"/>
        <v>10</v>
      </c>
      <c r="CW355" s="141">
        <f t="shared" si="1975"/>
        <v>201</v>
      </c>
    </row>
    <row r="356" spans="2:101" ht="14.25" hidden="1" outlineLevel="1" thickBot="1">
      <c r="B356" s="15" t="s">
        <v>100</v>
      </c>
      <c r="C356" s="240">
        <v>68</v>
      </c>
      <c r="D356" s="240">
        <v>1</v>
      </c>
      <c r="E356" s="240"/>
      <c r="F356" s="240">
        <v>5</v>
      </c>
      <c r="G356" s="241">
        <v>2</v>
      </c>
      <c r="H356" s="241"/>
      <c r="I356" s="241"/>
      <c r="J356" s="241">
        <v>1</v>
      </c>
      <c r="K356" s="241"/>
      <c r="L356" s="241"/>
      <c r="M356" s="241"/>
      <c r="N356" s="241"/>
      <c r="O356" s="241"/>
      <c r="P356" s="241"/>
      <c r="Q356" s="241"/>
      <c r="R356" s="241"/>
      <c r="S356" s="241"/>
      <c r="T356" s="241"/>
      <c r="U356" s="241"/>
      <c r="V356" s="241"/>
      <c r="W356" s="241"/>
      <c r="X356" s="241"/>
      <c r="Y356" s="241"/>
      <c r="Z356" s="242">
        <f t="shared" si="1925"/>
        <v>77</v>
      </c>
      <c r="AA356" s="243">
        <f t="shared" si="2039"/>
        <v>202</v>
      </c>
      <c r="AB356" s="51"/>
      <c r="AC356" s="56" t="s">
        <v>100</v>
      </c>
      <c r="AD356" s="57">
        <f t="shared" si="1926"/>
        <v>74</v>
      </c>
      <c r="AE356" s="57">
        <f t="shared" si="2537"/>
        <v>2</v>
      </c>
      <c r="AF356" s="57">
        <f t="shared" si="2537"/>
        <v>0</v>
      </c>
      <c r="AG356" s="57">
        <f t="shared" si="2537"/>
        <v>0</v>
      </c>
      <c r="AH356" s="57">
        <f t="shared" si="2537"/>
        <v>1</v>
      </c>
      <c r="AI356" s="57">
        <f t="shared" si="2537"/>
        <v>0</v>
      </c>
      <c r="AJ356" s="57">
        <f t="shared" si="2537"/>
        <v>0</v>
      </c>
      <c r="AK356" s="57">
        <f t="shared" si="2537"/>
        <v>0</v>
      </c>
      <c r="AL356" s="57">
        <f t="shared" si="1927"/>
        <v>0</v>
      </c>
      <c r="AM356" s="57">
        <f t="shared" si="1928"/>
        <v>0</v>
      </c>
      <c r="AN356" s="58">
        <f t="shared" si="1929"/>
        <v>77</v>
      </c>
      <c r="AO356" s="236"/>
      <c r="AP356" s="305" t="s">
        <v>8</v>
      </c>
      <c r="AQ356" s="303">
        <f>SUM(AQ332:AQ355)</f>
        <v>7476</v>
      </c>
      <c r="AR356" s="303">
        <f t="shared" ref="AR356:BN356" si="2662">SUM(AR332:AR355)</f>
        <v>518</v>
      </c>
      <c r="AS356" s="303">
        <f t="shared" si="2662"/>
        <v>43</v>
      </c>
      <c r="AT356" s="303">
        <f t="shared" si="2662"/>
        <v>491</v>
      </c>
      <c r="AU356" s="303">
        <f t="shared" si="2662"/>
        <v>192</v>
      </c>
      <c r="AV356" s="303">
        <f t="shared" si="2662"/>
        <v>2</v>
      </c>
      <c r="AW356" s="303">
        <f t="shared" si="2662"/>
        <v>1</v>
      </c>
      <c r="AX356" s="303">
        <f t="shared" si="2662"/>
        <v>672</v>
      </c>
      <c r="AY356" s="303">
        <f t="shared" si="2662"/>
        <v>65</v>
      </c>
      <c r="AZ356" s="303">
        <f t="shared" si="2662"/>
        <v>3</v>
      </c>
      <c r="BA356" s="303">
        <f t="shared" si="2662"/>
        <v>15</v>
      </c>
      <c r="BB356" s="303">
        <f t="shared" si="2662"/>
        <v>0</v>
      </c>
      <c r="BC356" s="303">
        <f t="shared" si="2662"/>
        <v>0</v>
      </c>
      <c r="BD356" s="303">
        <f t="shared" si="2662"/>
        <v>0</v>
      </c>
      <c r="BE356" s="303">
        <f t="shared" si="2662"/>
        <v>0</v>
      </c>
      <c r="BF356" s="303">
        <f t="shared" si="2662"/>
        <v>2</v>
      </c>
      <c r="BG356" s="303">
        <f t="shared" si="2662"/>
        <v>18</v>
      </c>
      <c r="BH356" s="303">
        <f t="shared" si="2662"/>
        <v>1</v>
      </c>
      <c r="BI356" s="303">
        <f t="shared" si="2662"/>
        <v>1</v>
      </c>
      <c r="BJ356" s="303">
        <f t="shared" si="2662"/>
        <v>0</v>
      </c>
      <c r="BK356" s="303">
        <f t="shared" si="2662"/>
        <v>0</v>
      </c>
      <c r="BL356" s="303">
        <f t="shared" si="2662"/>
        <v>1</v>
      </c>
      <c r="BM356" s="303">
        <f t="shared" si="2662"/>
        <v>0</v>
      </c>
      <c r="BN356" s="304">
        <f t="shared" si="2662"/>
        <v>9501</v>
      </c>
      <c r="BO356" s="62"/>
      <c r="BP356" s="62"/>
      <c r="BQ356" s="51"/>
      <c r="BR356" s="142" t="s">
        <v>8</v>
      </c>
      <c r="BS356" s="143">
        <f>SUM(BS332:BS355)</f>
        <v>8528</v>
      </c>
      <c r="BT356" s="143">
        <f t="shared" ref="BT356:CC356" si="2663">SUM(BT332:BT355)</f>
        <v>192</v>
      </c>
      <c r="BU356" s="143">
        <f t="shared" si="2663"/>
        <v>2</v>
      </c>
      <c r="BV356" s="143">
        <f t="shared" si="2663"/>
        <v>1</v>
      </c>
      <c r="BW356" s="143">
        <f t="shared" si="2663"/>
        <v>672</v>
      </c>
      <c r="BX356" s="143">
        <f t="shared" si="2663"/>
        <v>65</v>
      </c>
      <c r="BY356" s="143">
        <f t="shared" si="2663"/>
        <v>3</v>
      </c>
      <c r="BZ356" s="143">
        <f t="shared" si="2663"/>
        <v>15</v>
      </c>
      <c r="CA356" s="143">
        <f t="shared" si="2663"/>
        <v>21</v>
      </c>
      <c r="CB356" s="143">
        <f t="shared" si="2663"/>
        <v>2</v>
      </c>
      <c r="CC356" s="144">
        <f t="shared" si="2663"/>
        <v>9501</v>
      </c>
      <c r="CD356" s="51"/>
      <c r="CE356" s="51"/>
      <c r="CF356" s="51"/>
      <c r="CG356" s="142" t="s">
        <v>8</v>
      </c>
      <c r="CH356" s="143">
        <f>SUM(CH332:CH355)</f>
        <v>8528</v>
      </c>
      <c r="CI356" s="143">
        <f>SUM(CI332:CI355)</f>
        <v>950</v>
      </c>
      <c r="CJ356" s="143">
        <f>SUM(CJ332:CJ355)</f>
        <v>23</v>
      </c>
      <c r="CK356" s="144">
        <f>SUM(CK332:CK355)</f>
        <v>9501</v>
      </c>
      <c r="CN356" s="142" t="s">
        <v>8</v>
      </c>
      <c r="CO356" s="143">
        <f>SUM(CO332:CO355)</f>
        <v>8528</v>
      </c>
      <c r="CP356" s="143">
        <f>SUM(CP332:CP355)</f>
        <v>931</v>
      </c>
      <c r="CQ356" s="143">
        <f>SUM(CQ332:CQ355)</f>
        <v>42</v>
      </c>
      <c r="CR356" s="144">
        <f>SUM(CR332:CR355)</f>
        <v>9501</v>
      </c>
      <c r="CT356" s="142" t="s">
        <v>8</v>
      </c>
      <c r="CU356" s="143">
        <f>SUM(CU332:CU355)</f>
        <v>8528</v>
      </c>
      <c r="CV356" s="143">
        <f>SUM(CV332:CV355)</f>
        <v>973</v>
      </c>
      <c r="CW356" s="144">
        <f>SUM(CW332:CW355)</f>
        <v>9501</v>
      </c>
    </row>
    <row r="357" spans="2:101" ht="13.5" hidden="1" outlineLevel="1">
      <c r="B357" s="15" t="s">
        <v>101</v>
      </c>
      <c r="C357" s="240">
        <v>127</v>
      </c>
      <c r="D357" s="240">
        <v>1</v>
      </c>
      <c r="E357" s="240"/>
      <c r="F357" s="240">
        <v>1</v>
      </c>
      <c r="G357" s="241"/>
      <c r="H357" s="241"/>
      <c r="I357" s="241"/>
      <c r="J357" s="241">
        <v>5</v>
      </c>
      <c r="K357" s="241"/>
      <c r="L357" s="241"/>
      <c r="M357" s="241"/>
      <c r="N357" s="241"/>
      <c r="O357" s="241"/>
      <c r="P357" s="241"/>
      <c r="Q357" s="241"/>
      <c r="R357" s="241"/>
      <c r="S357" s="241"/>
      <c r="T357" s="241"/>
      <c r="U357" s="241"/>
      <c r="V357" s="241"/>
      <c r="W357" s="241"/>
      <c r="X357" s="241"/>
      <c r="Y357" s="241"/>
      <c r="Z357" s="242">
        <f t="shared" si="1925"/>
        <v>134</v>
      </c>
      <c r="AA357" s="243">
        <f t="shared" si="2039"/>
        <v>308</v>
      </c>
      <c r="AB357" s="51"/>
      <c r="AC357" s="56" t="s">
        <v>101</v>
      </c>
      <c r="AD357" s="57">
        <f t="shared" si="1926"/>
        <v>129</v>
      </c>
      <c r="AE357" s="57">
        <f t="shared" si="2537"/>
        <v>0</v>
      </c>
      <c r="AF357" s="57">
        <f t="shared" si="2537"/>
        <v>0</v>
      </c>
      <c r="AG357" s="57">
        <f t="shared" si="2537"/>
        <v>0</v>
      </c>
      <c r="AH357" s="57">
        <f t="shared" si="2537"/>
        <v>5</v>
      </c>
      <c r="AI357" s="57">
        <f t="shared" si="2537"/>
        <v>0</v>
      </c>
      <c r="AJ357" s="57">
        <f t="shared" si="2537"/>
        <v>0</v>
      </c>
      <c r="AK357" s="57">
        <f t="shared" si="2537"/>
        <v>0</v>
      </c>
      <c r="AL357" s="57">
        <f t="shared" si="1927"/>
        <v>0</v>
      </c>
      <c r="AM357" s="57">
        <f t="shared" si="1928"/>
        <v>0</v>
      </c>
      <c r="AN357" s="58">
        <f t="shared" si="1929"/>
        <v>134</v>
      </c>
      <c r="AO357" s="236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  <c r="CE357" s="63"/>
      <c r="CF357" s="63"/>
      <c r="CG357" s="63"/>
      <c r="CH357" s="63"/>
      <c r="CI357" s="63"/>
      <c r="CJ357" s="63"/>
      <c r="CK357" s="63"/>
    </row>
    <row r="358" spans="2:101" ht="13.5" hidden="1" outlineLevel="1">
      <c r="B358" s="15" t="s">
        <v>102</v>
      </c>
      <c r="C358" s="240">
        <v>128</v>
      </c>
      <c r="D358" s="240">
        <v>3</v>
      </c>
      <c r="E358" s="240">
        <v>1</v>
      </c>
      <c r="F358" s="240">
        <v>5</v>
      </c>
      <c r="G358" s="241">
        <v>1</v>
      </c>
      <c r="H358" s="241"/>
      <c r="I358" s="241"/>
      <c r="J358" s="241">
        <v>6</v>
      </c>
      <c r="K358" s="241"/>
      <c r="L358" s="241"/>
      <c r="M358" s="241"/>
      <c r="N358" s="241"/>
      <c r="O358" s="241"/>
      <c r="P358" s="241"/>
      <c r="Q358" s="241"/>
      <c r="R358" s="241"/>
      <c r="S358" s="241"/>
      <c r="T358" s="241"/>
      <c r="U358" s="241"/>
      <c r="V358" s="241"/>
      <c r="W358" s="241"/>
      <c r="X358" s="241"/>
      <c r="Y358" s="241"/>
      <c r="Z358" s="242">
        <f t="shared" si="1925"/>
        <v>144</v>
      </c>
      <c r="AA358" s="243">
        <f t="shared" si="2039"/>
        <v>421</v>
      </c>
      <c r="AB358" s="51"/>
      <c r="AC358" s="56" t="s">
        <v>102</v>
      </c>
      <c r="AD358" s="57">
        <f t="shared" si="1926"/>
        <v>137</v>
      </c>
      <c r="AE358" s="57">
        <f t="shared" si="2537"/>
        <v>1</v>
      </c>
      <c r="AF358" s="57">
        <f t="shared" si="2537"/>
        <v>0</v>
      </c>
      <c r="AG358" s="57">
        <f t="shared" si="2537"/>
        <v>0</v>
      </c>
      <c r="AH358" s="57">
        <f t="shared" si="2537"/>
        <v>6</v>
      </c>
      <c r="AI358" s="57">
        <f t="shared" si="2537"/>
        <v>0</v>
      </c>
      <c r="AJ358" s="57">
        <f t="shared" si="2537"/>
        <v>0</v>
      </c>
      <c r="AK358" s="57">
        <f t="shared" si="2537"/>
        <v>0</v>
      </c>
      <c r="AL358" s="57">
        <f t="shared" si="1927"/>
        <v>0</v>
      </c>
      <c r="AM358" s="57">
        <f t="shared" si="1928"/>
        <v>0</v>
      </c>
      <c r="AN358" s="58">
        <f t="shared" si="1929"/>
        <v>144</v>
      </c>
      <c r="AO358" s="236"/>
      <c r="AP358" s="138"/>
      <c r="AQ358" s="134" t="str">
        <f>BS358</f>
        <v>HORA PICO DIA</v>
      </c>
      <c r="AR358" s="135"/>
      <c r="AS358" s="135"/>
      <c r="AT358" s="134" t="str">
        <f t="shared" ref="AT358:AT360" si="2664">BV358</f>
        <v>07:00-08:00</v>
      </c>
      <c r="AU358" s="135"/>
      <c r="AV358" s="136" t="str">
        <f t="shared" ref="AV358" si="2665">BX358</f>
        <v>Hora Pico dia igual a Hora Pico Manhã</v>
      </c>
      <c r="AW358" s="137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  <c r="BI358" s="51"/>
      <c r="BJ358" s="51"/>
      <c r="BK358" s="51"/>
      <c r="BL358" s="51"/>
      <c r="BM358" s="51"/>
      <c r="BN358" s="51"/>
      <c r="BO358" s="51"/>
      <c r="BP358" s="51"/>
      <c r="BQ358" s="51"/>
      <c r="BR358" s="138"/>
      <c r="BS358" s="134" t="str">
        <f>V323</f>
        <v>HORA PICO DIA</v>
      </c>
      <c r="BT358" s="135"/>
      <c r="BU358" s="135"/>
      <c r="BV358" s="134" t="str">
        <f>Y323</f>
        <v>07:00-08:00</v>
      </c>
      <c r="BW358" s="135"/>
      <c r="BX358" s="136" t="str">
        <f>IF(BV358=BV359,"Hora Pico dia igual a Hora Pico Manhã",IF(BV358=BV360,"Hora Pico Dia igual a Hora Pico Tarde",""))</f>
        <v>Hora Pico dia igual a Hora Pico Manhã</v>
      </c>
      <c r="BY358" s="63"/>
      <c r="BZ358" s="63"/>
      <c r="CA358" s="63"/>
      <c r="CB358" s="63"/>
      <c r="CC358" s="63"/>
      <c r="CD358" s="63"/>
      <c r="CE358" s="63"/>
      <c r="CF358" s="63"/>
      <c r="CG358" s="63"/>
      <c r="CH358" s="63"/>
      <c r="CI358" s="63"/>
      <c r="CJ358" s="63"/>
      <c r="CK358" s="63"/>
    </row>
    <row r="359" spans="2:101" ht="13.5" hidden="1" outlineLevel="1">
      <c r="B359" s="15" t="s">
        <v>103</v>
      </c>
      <c r="C359" s="240">
        <v>122</v>
      </c>
      <c r="D359" s="240">
        <v>8</v>
      </c>
      <c r="E359" s="240"/>
      <c r="F359" s="240">
        <v>3</v>
      </c>
      <c r="G359" s="241"/>
      <c r="H359" s="241">
        <v>1</v>
      </c>
      <c r="I359" s="241">
        <v>1</v>
      </c>
      <c r="J359" s="241">
        <v>4</v>
      </c>
      <c r="K359" s="241"/>
      <c r="L359" s="241"/>
      <c r="M359" s="241"/>
      <c r="N359" s="241"/>
      <c r="O359" s="241"/>
      <c r="P359" s="241"/>
      <c r="Q359" s="241"/>
      <c r="R359" s="241"/>
      <c r="S359" s="241"/>
      <c r="T359" s="241"/>
      <c r="U359" s="241"/>
      <c r="V359" s="241"/>
      <c r="W359" s="241"/>
      <c r="X359" s="241"/>
      <c r="Y359" s="241"/>
      <c r="Z359" s="242">
        <f t="shared" si="1925"/>
        <v>139</v>
      </c>
      <c r="AA359" s="243">
        <f t="shared" si="2039"/>
        <v>494</v>
      </c>
      <c r="AB359" s="51"/>
      <c r="AC359" s="56" t="s">
        <v>103</v>
      </c>
      <c r="AD359" s="57">
        <f t="shared" si="1926"/>
        <v>133</v>
      </c>
      <c r="AE359" s="57">
        <f t="shared" si="2537"/>
        <v>0</v>
      </c>
      <c r="AF359" s="57">
        <f t="shared" si="2537"/>
        <v>1</v>
      </c>
      <c r="AG359" s="57">
        <f t="shared" si="2537"/>
        <v>1</v>
      </c>
      <c r="AH359" s="57">
        <f t="shared" si="2537"/>
        <v>4</v>
      </c>
      <c r="AI359" s="57">
        <f t="shared" si="2537"/>
        <v>0</v>
      </c>
      <c r="AJ359" s="57">
        <f t="shared" si="2537"/>
        <v>0</v>
      </c>
      <c r="AK359" s="57">
        <f t="shared" si="2537"/>
        <v>0</v>
      </c>
      <c r="AL359" s="57">
        <f t="shared" si="1927"/>
        <v>0</v>
      </c>
      <c r="AM359" s="57">
        <f t="shared" si="1928"/>
        <v>0</v>
      </c>
      <c r="AN359" s="58">
        <f t="shared" si="1929"/>
        <v>139</v>
      </c>
      <c r="AO359" s="236"/>
      <c r="AP359" s="155"/>
      <c r="AQ359" s="134" t="str">
        <f t="shared" ref="AQ359:AQ360" si="2666">BS359</f>
        <v>HORA PICO MANHÃ</v>
      </c>
      <c r="AR359" s="135"/>
      <c r="AS359" s="135"/>
      <c r="AT359" s="134" t="str">
        <f t="shared" si="2664"/>
        <v>07:00-08:00</v>
      </c>
      <c r="AU359" s="135"/>
      <c r="AV359" s="136"/>
      <c r="AW359" s="137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  <c r="BJ359" s="51"/>
      <c r="BK359" s="51"/>
      <c r="BL359" s="51"/>
      <c r="BM359" s="51"/>
      <c r="BN359" s="51"/>
      <c r="BO359" s="51"/>
      <c r="BP359" s="51"/>
      <c r="BQ359" s="51"/>
      <c r="BR359" s="155"/>
      <c r="BS359" s="134" t="str">
        <f>V324</f>
        <v>HORA PICO MANHÃ</v>
      </c>
      <c r="BT359" s="135"/>
      <c r="BU359" s="135"/>
      <c r="BV359" s="134" t="str">
        <f>Y324</f>
        <v>07:00-08:00</v>
      </c>
      <c r="BW359" s="135"/>
      <c r="BX359" s="136"/>
      <c r="BY359" s="63"/>
      <c r="BZ359" s="63"/>
      <c r="CA359" s="63"/>
      <c r="CB359" s="63"/>
      <c r="CC359" s="63"/>
      <c r="CD359" s="63"/>
      <c r="CE359" s="63"/>
      <c r="CF359" s="63"/>
      <c r="CG359" s="63"/>
      <c r="CH359" s="63"/>
      <c r="CI359" s="63"/>
      <c r="CJ359" s="63"/>
      <c r="CK359" s="63"/>
    </row>
    <row r="360" spans="2:101" ht="13.5" hidden="1" outlineLevel="1">
      <c r="B360" s="15" t="s">
        <v>104</v>
      </c>
      <c r="C360" s="240">
        <v>154</v>
      </c>
      <c r="D360" s="240">
        <v>2</v>
      </c>
      <c r="E360" s="240"/>
      <c r="F360" s="240">
        <v>8</v>
      </c>
      <c r="G360" s="241">
        <v>1</v>
      </c>
      <c r="H360" s="241"/>
      <c r="I360" s="241"/>
      <c r="J360" s="241">
        <v>5</v>
      </c>
      <c r="K360" s="241"/>
      <c r="L360" s="241"/>
      <c r="M360" s="241"/>
      <c r="N360" s="241"/>
      <c r="O360" s="241"/>
      <c r="P360" s="241"/>
      <c r="Q360" s="241"/>
      <c r="R360" s="241"/>
      <c r="S360" s="241"/>
      <c r="T360" s="241"/>
      <c r="U360" s="241">
        <v>1</v>
      </c>
      <c r="V360" s="241"/>
      <c r="W360" s="241"/>
      <c r="X360" s="241"/>
      <c r="Y360" s="241"/>
      <c r="Z360" s="242">
        <f t="shared" si="1925"/>
        <v>171</v>
      </c>
      <c r="AA360" s="243">
        <f t="shared" si="2039"/>
        <v>588</v>
      </c>
      <c r="AB360" s="51"/>
      <c r="AC360" s="59" t="s">
        <v>104</v>
      </c>
      <c r="AD360" s="60">
        <f t="shared" si="1926"/>
        <v>164</v>
      </c>
      <c r="AE360" s="60">
        <f t="shared" si="2537"/>
        <v>1</v>
      </c>
      <c r="AF360" s="60">
        <f t="shared" si="2537"/>
        <v>0</v>
      </c>
      <c r="AG360" s="60">
        <f t="shared" si="2537"/>
        <v>0</v>
      </c>
      <c r="AH360" s="60">
        <f t="shared" si="2537"/>
        <v>5</v>
      </c>
      <c r="AI360" s="60">
        <f t="shared" si="2537"/>
        <v>0</v>
      </c>
      <c r="AJ360" s="60">
        <f t="shared" si="2537"/>
        <v>0</v>
      </c>
      <c r="AK360" s="60">
        <f t="shared" si="2537"/>
        <v>0</v>
      </c>
      <c r="AL360" s="60">
        <f t="shared" si="1927"/>
        <v>0</v>
      </c>
      <c r="AM360" s="60">
        <f t="shared" si="1928"/>
        <v>1</v>
      </c>
      <c r="AN360" s="61">
        <f t="shared" si="1929"/>
        <v>171</v>
      </c>
      <c r="AO360" s="236"/>
      <c r="AP360" s="139"/>
      <c r="AQ360" s="134" t="str">
        <f t="shared" si="2666"/>
        <v>HORA PICO TARDE</v>
      </c>
      <c r="AR360" s="116"/>
      <c r="AS360" s="116"/>
      <c r="AT360" s="134" t="str">
        <f t="shared" si="2664"/>
        <v>18:00-19:00</v>
      </c>
      <c r="AU360" s="116"/>
      <c r="AV360" s="136"/>
      <c r="AW360" s="137"/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51"/>
      <c r="BI360" s="51"/>
      <c r="BJ360" s="51"/>
      <c r="BK360" s="51"/>
      <c r="BL360" s="51"/>
      <c r="BM360" s="51"/>
      <c r="BN360" s="51"/>
      <c r="BO360" s="51"/>
      <c r="BP360" s="51"/>
      <c r="BQ360" s="51"/>
      <c r="BR360" s="139"/>
      <c r="BS360" s="134" t="str">
        <f>V325</f>
        <v>HORA PICO TARDE</v>
      </c>
      <c r="BT360" s="116"/>
      <c r="BU360" s="116"/>
      <c r="BV360" s="134" t="str">
        <f>Y325</f>
        <v>18:00-19:00</v>
      </c>
      <c r="BW360" s="116"/>
      <c r="BX360" s="136"/>
      <c r="BY360" s="63"/>
      <c r="BZ360" s="63"/>
      <c r="CA360" s="63"/>
      <c r="CB360" s="63"/>
      <c r="CC360" s="63"/>
      <c r="CD360" s="63"/>
      <c r="CE360" s="63"/>
      <c r="CF360" s="63"/>
      <c r="CG360" s="63"/>
      <c r="CH360" s="63"/>
      <c r="CI360" s="63"/>
      <c r="CJ360" s="63"/>
      <c r="CK360" s="63"/>
    </row>
    <row r="361" spans="2:101" ht="13.5" hidden="1" outlineLevel="1">
      <c r="B361" s="15" t="s">
        <v>105</v>
      </c>
      <c r="C361" s="240">
        <v>181</v>
      </c>
      <c r="D361" s="240">
        <v>6</v>
      </c>
      <c r="E361" s="240"/>
      <c r="F361" s="240">
        <v>6</v>
      </c>
      <c r="G361" s="241">
        <v>12</v>
      </c>
      <c r="H361" s="241"/>
      <c r="I361" s="241"/>
      <c r="J361" s="241">
        <v>4</v>
      </c>
      <c r="K361" s="241"/>
      <c r="L361" s="241"/>
      <c r="M361" s="241"/>
      <c r="N361" s="241"/>
      <c r="O361" s="241"/>
      <c r="P361" s="241"/>
      <c r="Q361" s="241"/>
      <c r="R361" s="241"/>
      <c r="S361" s="241"/>
      <c r="T361" s="241"/>
      <c r="U361" s="241"/>
      <c r="V361" s="241"/>
      <c r="W361" s="241"/>
      <c r="X361" s="241"/>
      <c r="Y361" s="241"/>
      <c r="Z361" s="242">
        <f t="shared" si="1925"/>
        <v>209</v>
      </c>
      <c r="AA361" s="243">
        <f t="shared" si="2039"/>
        <v>663</v>
      </c>
      <c r="AB361" s="51"/>
      <c r="AC361" s="59" t="s">
        <v>105</v>
      </c>
      <c r="AD361" s="60">
        <f t="shared" si="1926"/>
        <v>193</v>
      </c>
      <c r="AE361" s="60">
        <f t="shared" si="2537"/>
        <v>12</v>
      </c>
      <c r="AF361" s="60">
        <f t="shared" si="2537"/>
        <v>0</v>
      </c>
      <c r="AG361" s="60">
        <f t="shared" si="2537"/>
        <v>0</v>
      </c>
      <c r="AH361" s="60">
        <f t="shared" si="2537"/>
        <v>4</v>
      </c>
      <c r="AI361" s="60">
        <f t="shared" si="2537"/>
        <v>0</v>
      </c>
      <c r="AJ361" s="60">
        <f t="shared" si="2537"/>
        <v>0</v>
      </c>
      <c r="AK361" s="60">
        <f t="shared" si="2537"/>
        <v>0</v>
      </c>
      <c r="AL361" s="60">
        <f t="shared" si="1927"/>
        <v>0</v>
      </c>
      <c r="AM361" s="60">
        <f t="shared" si="1928"/>
        <v>0</v>
      </c>
      <c r="AN361" s="61">
        <f t="shared" si="1929"/>
        <v>209</v>
      </c>
      <c r="AO361" s="236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  <c r="BP361" s="51"/>
      <c r="BQ361" s="51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  <c r="CE361" s="63"/>
      <c r="CF361" s="63"/>
      <c r="CG361" s="63"/>
      <c r="CH361" s="63"/>
      <c r="CI361" s="63"/>
      <c r="CJ361" s="63"/>
      <c r="CK361" s="63"/>
    </row>
    <row r="362" spans="2:101" ht="13.5" hidden="1" outlineLevel="1">
      <c r="B362" s="15" t="s">
        <v>106</v>
      </c>
      <c r="C362" s="240">
        <v>172</v>
      </c>
      <c r="D362" s="240">
        <v>4</v>
      </c>
      <c r="E362" s="240"/>
      <c r="F362" s="240">
        <v>6</v>
      </c>
      <c r="G362" s="241">
        <v>4</v>
      </c>
      <c r="H362" s="241"/>
      <c r="I362" s="241"/>
      <c r="J362" s="241">
        <v>20</v>
      </c>
      <c r="K362" s="241">
        <v>1</v>
      </c>
      <c r="L362" s="241"/>
      <c r="M362" s="241"/>
      <c r="N362" s="241"/>
      <c r="O362" s="241"/>
      <c r="P362" s="241"/>
      <c r="Q362" s="241"/>
      <c r="R362" s="241"/>
      <c r="S362" s="241"/>
      <c r="T362" s="241"/>
      <c r="U362" s="241"/>
      <c r="V362" s="241"/>
      <c r="W362" s="241"/>
      <c r="X362" s="241"/>
      <c r="Y362" s="241"/>
      <c r="Z362" s="242">
        <f t="shared" si="1925"/>
        <v>207</v>
      </c>
      <c r="AA362" s="243">
        <f t="shared" si="2039"/>
        <v>726</v>
      </c>
      <c r="AB362" s="51"/>
      <c r="AC362" s="59" t="s">
        <v>106</v>
      </c>
      <c r="AD362" s="60">
        <f t="shared" si="1926"/>
        <v>182</v>
      </c>
      <c r="AE362" s="60">
        <f t="shared" si="2537"/>
        <v>4</v>
      </c>
      <c r="AF362" s="60">
        <f t="shared" si="2537"/>
        <v>0</v>
      </c>
      <c r="AG362" s="60">
        <f t="shared" si="2537"/>
        <v>0</v>
      </c>
      <c r="AH362" s="60">
        <f t="shared" si="2537"/>
        <v>20</v>
      </c>
      <c r="AI362" s="60">
        <f t="shared" si="2537"/>
        <v>1</v>
      </c>
      <c r="AJ362" s="60">
        <f t="shared" si="2537"/>
        <v>0</v>
      </c>
      <c r="AK362" s="60">
        <f t="shared" si="2537"/>
        <v>0</v>
      </c>
      <c r="AL362" s="60">
        <f t="shared" si="1927"/>
        <v>0</v>
      </c>
      <c r="AM362" s="60">
        <f t="shared" si="1928"/>
        <v>0</v>
      </c>
      <c r="AN362" s="61">
        <f t="shared" si="1929"/>
        <v>207</v>
      </c>
      <c r="AO362" s="236"/>
      <c r="AP362" s="51"/>
      <c r="AQ362" s="51"/>
      <c r="AR362" s="5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  <c r="BM362" s="51"/>
      <c r="BN362" s="51"/>
      <c r="BO362" s="51"/>
      <c r="BP362" s="51"/>
      <c r="BQ362" s="51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  <c r="CE362" s="63"/>
      <c r="CF362" s="63"/>
      <c r="CG362" s="63"/>
      <c r="CH362" s="63"/>
      <c r="CI362" s="63"/>
      <c r="CJ362" s="63"/>
      <c r="CK362" s="63"/>
    </row>
    <row r="363" spans="2:101" ht="13.5" hidden="1" outlineLevel="1">
      <c r="B363" s="15" t="s">
        <v>107</v>
      </c>
      <c r="C363" s="240">
        <v>186</v>
      </c>
      <c r="D363" s="240">
        <v>13</v>
      </c>
      <c r="E363" s="240">
        <v>1</v>
      </c>
      <c r="F363" s="240">
        <v>9</v>
      </c>
      <c r="G363" s="241">
        <v>4</v>
      </c>
      <c r="H363" s="241"/>
      <c r="I363" s="241"/>
      <c r="J363" s="241">
        <v>11</v>
      </c>
      <c r="K363" s="241">
        <v>2</v>
      </c>
      <c r="L363" s="241"/>
      <c r="M363" s="241"/>
      <c r="N363" s="241"/>
      <c r="O363" s="241"/>
      <c r="P363" s="241"/>
      <c r="Q363" s="241"/>
      <c r="R363" s="241"/>
      <c r="S363" s="241"/>
      <c r="T363" s="241"/>
      <c r="U363" s="241"/>
      <c r="V363" s="241"/>
      <c r="W363" s="241"/>
      <c r="X363" s="241"/>
      <c r="Y363" s="241"/>
      <c r="Z363" s="242">
        <f t="shared" si="1925"/>
        <v>226</v>
      </c>
      <c r="AA363" s="243">
        <f t="shared" si="2039"/>
        <v>813</v>
      </c>
      <c r="AB363" s="51"/>
      <c r="AC363" s="59" t="s">
        <v>107</v>
      </c>
      <c r="AD363" s="60">
        <f t="shared" si="1926"/>
        <v>209</v>
      </c>
      <c r="AE363" s="60">
        <f t="shared" si="2537"/>
        <v>4</v>
      </c>
      <c r="AF363" s="60">
        <f t="shared" si="2537"/>
        <v>0</v>
      </c>
      <c r="AG363" s="60">
        <f t="shared" si="2537"/>
        <v>0</v>
      </c>
      <c r="AH363" s="60">
        <f t="shared" si="2537"/>
        <v>11</v>
      </c>
      <c r="AI363" s="60">
        <f t="shared" si="2537"/>
        <v>2</v>
      </c>
      <c r="AJ363" s="60">
        <f t="shared" si="2537"/>
        <v>0</v>
      </c>
      <c r="AK363" s="60">
        <f t="shared" si="2537"/>
        <v>0</v>
      </c>
      <c r="AL363" s="60">
        <f t="shared" si="1927"/>
        <v>0</v>
      </c>
      <c r="AM363" s="60">
        <f t="shared" si="1928"/>
        <v>0</v>
      </c>
      <c r="AN363" s="61">
        <f t="shared" si="1929"/>
        <v>226</v>
      </c>
      <c r="AO363" s="236"/>
      <c r="AP363" s="51"/>
      <c r="AQ363" s="51"/>
      <c r="AR363" s="51"/>
      <c r="AS363" s="51"/>
      <c r="AT363" s="51"/>
      <c r="AU363" s="51"/>
      <c r="AV363" s="51"/>
      <c r="AW363" s="51"/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51"/>
      <c r="BI363" s="51"/>
      <c r="BJ363" s="51"/>
      <c r="BK363" s="51"/>
      <c r="BL363" s="51"/>
      <c r="BM363" s="51"/>
      <c r="BN363" s="51"/>
      <c r="BO363" s="51"/>
      <c r="BP363" s="51"/>
      <c r="BQ363" s="51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  <c r="CE363" s="63"/>
      <c r="CF363" s="63"/>
      <c r="CG363" s="63"/>
      <c r="CH363" s="63"/>
      <c r="CI363" s="63"/>
      <c r="CJ363" s="63"/>
      <c r="CK363" s="63"/>
    </row>
    <row r="364" spans="2:101" ht="13.5" hidden="1" outlineLevel="1">
      <c r="B364" s="15" t="s">
        <v>108</v>
      </c>
      <c r="C364" s="240">
        <v>138</v>
      </c>
      <c r="D364" s="240">
        <v>9</v>
      </c>
      <c r="E364" s="240"/>
      <c r="F364" s="240">
        <v>6</v>
      </c>
      <c r="G364" s="241">
        <v>2</v>
      </c>
      <c r="H364" s="241"/>
      <c r="I364" s="241"/>
      <c r="J364" s="241">
        <v>10</v>
      </c>
      <c r="K364" s="241">
        <v>2</v>
      </c>
      <c r="L364" s="241"/>
      <c r="M364" s="241"/>
      <c r="N364" s="241"/>
      <c r="O364" s="241"/>
      <c r="P364" s="241"/>
      <c r="Q364" s="241"/>
      <c r="R364" s="241"/>
      <c r="S364" s="241"/>
      <c r="T364" s="241"/>
      <c r="U364" s="241"/>
      <c r="V364" s="241"/>
      <c r="W364" s="241"/>
      <c r="X364" s="241"/>
      <c r="Y364" s="241"/>
      <c r="Z364" s="242">
        <f t="shared" si="1925"/>
        <v>167</v>
      </c>
      <c r="AA364" s="243">
        <f t="shared" si="2039"/>
        <v>809</v>
      </c>
      <c r="AB364" s="51"/>
      <c r="AC364" s="56" t="s">
        <v>108</v>
      </c>
      <c r="AD364" s="57">
        <f t="shared" si="1926"/>
        <v>153</v>
      </c>
      <c r="AE364" s="57">
        <f t="shared" si="2537"/>
        <v>2</v>
      </c>
      <c r="AF364" s="57">
        <f t="shared" si="2537"/>
        <v>0</v>
      </c>
      <c r="AG364" s="57">
        <f t="shared" si="2537"/>
        <v>0</v>
      </c>
      <c r="AH364" s="57">
        <f t="shared" si="2537"/>
        <v>10</v>
      </c>
      <c r="AI364" s="57">
        <f t="shared" si="2537"/>
        <v>2</v>
      </c>
      <c r="AJ364" s="57">
        <f t="shared" si="2537"/>
        <v>0</v>
      </c>
      <c r="AK364" s="57">
        <f t="shared" si="2537"/>
        <v>0</v>
      </c>
      <c r="AL364" s="57">
        <f t="shared" si="1927"/>
        <v>0</v>
      </c>
      <c r="AM364" s="57">
        <f t="shared" si="1928"/>
        <v>0</v>
      </c>
      <c r="AN364" s="58">
        <f t="shared" si="1929"/>
        <v>167</v>
      </c>
      <c r="AO364" s="236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  <c r="BI364" s="51"/>
      <c r="BJ364" s="51"/>
      <c r="BK364" s="51"/>
      <c r="BL364" s="51"/>
      <c r="BM364" s="51"/>
      <c r="BN364" s="51"/>
      <c r="BO364" s="51"/>
      <c r="BP364" s="51"/>
      <c r="BQ364" s="51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  <c r="CE364" s="63"/>
      <c r="CF364" s="63"/>
      <c r="CG364" s="63"/>
      <c r="CH364" s="63"/>
      <c r="CI364" s="63"/>
      <c r="CJ364" s="63"/>
      <c r="CK364" s="63"/>
    </row>
    <row r="365" spans="2:101" ht="13.5" hidden="1" outlineLevel="1">
      <c r="B365" s="15" t="s">
        <v>109</v>
      </c>
      <c r="C365" s="240">
        <v>170</v>
      </c>
      <c r="D365" s="240">
        <v>10</v>
      </c>
      <c r="E365" s="240"/>
      <c r="F365" s="240">
        <v>6</v>
      </c>
      <c r="G365" s="241">
        <v>4</v>
      </c>
      <c r="H365" s="241"/>
      <c r="I365" s="241"/>
      <c r="J365" s="241">
        <v>4</v>
      </c>
      <c r="K365" s="241">
        <v>3</v>
      </c>
      <c r="L365" s="241"/>
      <c r="M365" s="241">
        <v>1</v>
      </c>
      <c r="N365" s="241"/>
      <c r="O365" s="241"/>
      <c r="P365" s="241"/>
      <c r="Q365" s="241"/>
      <c r="R365" s="241"/>
      <c r="S365" s="241"/>
      <c r="T365" s="241"/>
      <c r="U365" s="241"/>
      <c r="V365" s="241"/>
      <c r="W365" s="241"/>
      <c r="X365" s="241"/>
      <c r="Y365" s="241"/>
      <c r="Z365" s="242">
        <f t="shared" si="1925"/>
        <v>198</v>
      </c>
      <c r="AA365" s="243">
        <f t="shared" si="2039"/>
        <v>798</v>
      </c>
      <c r="AB365" s="51"/>
      <c r="AC365" s="56" t="s">
        <v>109</v>
      </c>
      <c r="AD365" s="57">
        <f t="shared" si="1926"/>
        <v>186</v>
      </c>
      <c r="AE365" s="57">
        <f t="shared" si="2537"/>
        <v>4</v>
      </c>
      <c r="AF365" s="57">
        <f t="shared" si="2537"/>
        <v>0</v>
      </c>
      <c r="AG365" s="57">
        <f t="shared" si="2537"/>
        <v>0</v>
      </c>
      <c r="AH365" s="57">
        <f t="shared" si="2537"/>
        <v>4</v>
      </c>
      <c r="AI365" s="57">
        <f t="shared" si="2537"/>
        <v>3</v>
      </c>
      <c r="AJ365" s="57">
        <f t="shared" si="2537"/>
        <v>0</v>
      </c>
      <c r="AK365" s="57">
        <f t="shared" si="2537"/>
        <v>1</v>
      </c>
      <c r="AL365" s="57">
        <f t="shared" si="1927"/>
        <v>0</v>
      </c>
      <c r="AM365" s="57">
        <f t="shared" si="1928"/>
        <v>0</v>
      </c>
      <c r="AN365" s="58">
        <f t="shared" si="1929"/>
        <v>198</v>
      </c>
      <c r="AO365" s="236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/>
      <c r="BJ365" s="51"/>
      <c r="BK365" s="51"/>
      <c r="BL365" s="51"/>
      <c r="BM365" s="51"/>
      <c r="BN365" s="51"/>
      <c r="BO365" s="51"/>
      <c r="BP365" s="51"/>
      <c r="BQ365" s="51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  <c r="CE365" s="63"/>
      <c r="CF365" s="63"/>
      <c r="CG365" s="63"/>
      <c r="CH365" s="63"/>
      <c r="CI365" s="63"/>
      <c r="CJ365" s="63"/>
      <c r="CK365" s="63"/>
    </row>
    <row r="366" spans="2:101" ht="13.5" hidden="1" outlineLevel="1">
      <c r="B366" s="15" t="s">
        <v>110</v>
      </c>
      <c r="C366" s="240">
        <v>122</v>
      </c>
      <c r="D366" s="240">
        <v>13</v>
      </c>
      <c r="E366" s="240">
        <v>1</v>
      </c>
      <c r="F366" s="240">
        <v>3</v>
      </c>
      <c r="G366" s="241">
        <v>3</v>
      </c>
      <c r="H366" s="241"/>
      <c r="I366" s="241"/>
      <c r="J366" s="241">
        <v>14</v>
      </c>
      <c r="K366" s="241">
        <v>2</v>
      </c>
      <c r="L366" s="241"/>
      <c r="M366" s="241"/>
      <c r="N366" s="241"/>
      <c r="O366" s="241"/>
      <c r="P366" s="241"/>
      <c r="Q366" s="241"/>
      <c r="R366" s="241"/>
      <c r="S366" s="241"/>
      <c r="T366" s="241"/>
      <c r="U366" s="241"/>
      <c r="V366" s="241"/>
      <c r="W366" s="241"/>
      <c r="X366" s="241"/>
      <c r="Y366" s="241"/>
      <c r="Z366" s="242">
        <f t="shared" si="1925"/>
        <v>158</v>
      </c>
      <c r="AA366" s="243">
        <f t="shared" si="2039"/>
        <v>749</v>
      </c>
      <c r="AB366" s="51"/>
      <c r="AC366" s="56" t="s">
        <v>110</v>
      </c>
      <c r="AD366" s="57">
        <f t="shared" si="1926"/>
        <v>139</v>
      </c>
      <c r="AE366" s="57">
        <f t="shared" si="2537"/>
        <v>3</v>
      </c>
      <c r="AF366" s="57">
        <f t="shared" si="2537"/>
        <v>0</v>
      </c>
      <c r="AG366" s="57">
        <f t="shared" si="2537"/>
        <v>0</v>
      </c>
      <c r="AH366" s="57">
        <f t="shared" si="2537"/>
        <v>14</v>
      </c>
      <c r="AI366" s="57">
        <f t="shared" si="2537"/>
        <v>2</v>
      </c>
      <c r="AJ366" s="57">
        <f t="shared" si="2537"/>
        <v>0</v>
      </c>
      <c r="AK366" s="57">
        <f t="shared" si="2537"/>
        <v>0</v>
      </c>
      <c r="AL366" s="57">
        <f t="shared" si="1927"/>
        <v>0</v>
      </c>
      <c r="AM366" s="57">
        <f t="shared" si="1928"/>
        <v>0</v>
      </c>
      <c r="AN366" s="58">
        <f t="shared" si="1929"/>
        <v>158</v>
      </c>
      <c r="AO366" s="236"/>
      <c r="AP366" s="51"/>
      <c r="AQ366" s="51"/>
      <c r="AR366" s="5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  <c r="BI366" s="51"/>
      <c r="BJ366" s="51"/>
      <c r="BK366" s="51"/>
      <c r="BL366" s="51"/>
      <c r="BM366" s="51"/>
      <c r="BN366" s="51"/>
      <c r="BO366" s="51"/>
      <c r="BP366" s="51"/>
      <c r="BQ366" s="51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  <c r="CE366" s="63"/>
      <c r="CF366" s="63"/>
      <c r="CG366" s="63"/>
      <c r="CH366" s="63"/>
      <c r="CI366" s="63"/>
      <c r="CJ366" s="63"/>
      <c r="CK366" s="63"/>
    </row>
    <row r="367" spans="2:101" ht="13.5" hidden="1" outlineLevel="1">
      <c r="B367" s="15" t="s">
        <v>111</v>
      </c>
      <c r="C367" s="240">
        <v>99</v>
      </c>
      <c r="D367" s="240">
        <v>9</v>
      </c>
      <c r="E367" s="240"/>
      <c r="F367" s="240">
        <v>6</v>
      </c>
      <c r="G367" s="241">
        <v>4</v>
      </c>
      <c r="H367" s="241"/>
      <c r="I367" s="241"/>
      <c r="J367" s="241">
        <v>10</v>
      </c>
      <c r="K367" s="241">
        <v>3</v>
      </c>
      <c r="L367" s="241"/>
      <c r="M367" s="241"/>
      <c r="N367" s="241"/>
      <c r="O367" s="241"/>
      <c r="P367" s="241"/>
      <c r="Q367" s="241"/>
      <c r="R367" s="241"/>
      <c r="S367" s="241"/>
      <c r="T367" s="241"/>
      <c r="U367" s="241"/>
      <c r="V367" s="241"/>
      <c r="W367" s="241"/>
      <c r="X367" s="241"/>
      <c r="Y367" s="241"/>
      <c r="Z367" s="242">
        <f t="shared" si="1925"/>
        <v>131</v>
      </c>
      <c r="AA367" s="243">
        <f t="shared" si="2039"/>
        <v>654</v>
      </c>
      <c r="AB367" s="51"/>
      <c r="AC367" s="56" t="s">
        <v>111</v>
      </c>
      <c r="AD367" s="57">
        <f t="shared" si="1926"/>
        <v>114</v>
      </c>
      <c r="AE367" s="57">
        <f t="shared" si="2537"/>
        <v>4</v>
      </c>
      <c r="AF367" s="57">
        <f t="shared" si="2537"/>
        <v>0</v>
      </c>
      <c r="AG367" s="57">
        <f t="shared" si="2537"/>
        <v>0</v>
      </c>
      <c r="AH367" s="57">
        <f t="shared" si="2537"/>
        <v>10</v>
      </c>
      <c r="AI367" s="57">
        <f t="shared" si="2537"/>
        <v>3</v>
      </c>
      <c r="AJ367" s="57">
        <f t="shared" si="2537"/>
        <v>0</v>
      </c>
      <c r="AK367" s="57">
        <f t="shared" si="2537"/>
        <v>0</v>
      </c>
      <c r="AL367" s="57">
        <f t="shared" si="1927"/>
        <v>0</v>
      </c>
      <c r="AM367" s="57">
        <f t="shared" si="1928"/>
        <v>0</v>
      </c>
      <c r="AN367" s="58">
        <f t="shared" si="1929"/>
        <v>131</v>
      </c>
      <c r="AO367" s="236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  <c r="BI367" s="51"/>
      <c r="BJ367" s="51"/>
      <c r="BK367" s="51"/>
      <c r="BL367" s="51"/>
      <c r="BM367" s="51"/>
      <c r="BN367" s="51"/>
      <c r="BO367" s="51"/>
      <c r="BP367" s="51"/>
      <c r="BQ367" s="51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  <c r="CE367" s="63"/>
      <c r="CF367" s="63"/>
      <c r="CG367" s="63"/>
      <c r="CH367" s="63"/>
      <c r="CI367" s="63"/>
      <c r="CJ367" s="63"/>
      <c r="CK367" s="63"/>
    </row>
    <row r="368" spans="2:101" ht="13.5" hidden="1" outlineLevel="1">
      <c r="B368" s="15" t="s">
        <v>112</v>
      </c>
      <c r="C368" s="240">
        <v>113</v>
      </c>
      <c r="D368" s="240">
        <v>9</v>
      </c>
      <c r="E368" s="240"/>
      <c r="F368" s="240">
        <v>6</v>
      </c>
      <c r="G368" s="241">
        <v>4</v>
      </c>
      <c r="H368" s="241"/>
      <c r="I368" s="241"/>
      <c r="J368" s="241">
        <v>23</v>
      </c>
      <c r="K368" s="241"/>
      <c r="L368" s="241"/>
      <c r="M368" s="241"/>
      <c r="N368" s="241"/>
      <c r="O368" s="241"/>
      <c r="P368" s="241"/>
      <c r="Q368" s="241"/>
      <c r="R368" s="241"/>
      <c r="S368" s="241">
        <v>2</v>
      </c>
      <c r="T368" s="241"/>
      <c r="U368" s="241"/>
      <c r="V368" s="241"/>
      <c r="W368" s="241"/>
      <c r="X368" s="241"/>
      <c r="Y368" s="241"/>
      <c r="Z368" s="242">
        <f t="shared" si="1925"/>
        <v>157</v>
      </c>
      <c r="AA368" s="243">
        <f t="shared" si="2039"/>
        <v>644</v>
      </c>
      <c r="AB368" s="51"/>
      <c r="AC368" s="59" t="s">
        <v>112</v>
      </c>
      <c r="AD368" s="60">
        <f t="shared" si="1926"/>
        <v>128</v>
      </c>
      <c r="AE368" s="60">
        <f t="shared" si="2537"/>
        <v>4</v>
      </c>
      <c r="AF368" s="60">
        <f t="shared" si="2537"/>
        <v>0</v>
      </c>
      <c r="AG368" s="60">
        <f t="shared" si="2537"/>
        <v>0</v>
      </c>
      <c r="AH368" s="60">
        <f t="shared" si="2537"/>
        <v>23</v>
      </c>
      <c r="AI368" s="60">
        <f t="shared" si="2537"/>
        <v>0</v>
      </c>
      <c r="AJ368" s="60">
        <f t="shared" si="2537"/>
        <v>0</v>
      </c>
      <c r="AK368" s="60">
        <f t="shared" si="2537"/>
        <v>0</v>
      </c>
      <c r="AL368" s="60">
        <f t="shared" si="1927"/>
        <v>2</v>
      </c>
      <c r="AM368" s="60">
        <f t="shared" si="1928"/>
        <v>0</v>
      </c>
      <c r="AN368" s="61">
        <f t="shared" si="1929"/>
        <v>157</v>
      </c>
      <c r="AO368" s="236"/>
      <c r="AP368" s="51"/>
      <c r="AQ368" s="51"/>
      <c r="AR368" s="5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51"/>
      <c r="BI368" s="51"/>
      <c r="BJ368" s="51"/>
      <c r="BK368" s="51"/>
      <c r="BL368" s="51"/>
      <c r="BM368" s="51"/>
      <c r="BN368" s="51"/>
      <c r="BO368" s="51"/>
      <c r="BP368" s="51"/>
      <c r="BQ368" s="51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  <c r="CE368" s="63"/>
      <c r="CF368" s="63"/>
      <c r="CG368" s="63"/>
      <c r="CH368" s="63"/>
      <c r="CI368" s="63"/>
      <c r="CJ368" s="63"/>
      <c r="CK368" s="63"/>
    </row>
    <row r="369" spans="2:89" ht="13.5" hidden="1" outlineLevel="1">
      <c r="B369" s="15" t="s">
        <v>113</v>
      </c>
      <c r="C369" s="240">
        <v>109</v>
      </c>
      <c r="D369" s="240">
        <v>11</v>
      </c>
      <c r="E369" s="240">
        <v>1</v>
      </c>
      <c r="F369" s="240">
        <v>8</v>
      </c>
      <c r="G369" s="241">
        <v>2</v>
      </c>
      <c r="H369" s="241">
        <v>1</v>
      </c>
      <c r="I369" s="241"/>
      <c r="J369" s="241">
        <v>14</v>
      </c>
      <c r="K369" s="241">
        <v>1</v>
      </c>
      <c r="L369" s="241"/>
      <c r="M369" s="241"/>
      <c r="N369" s="241"/>
      <c r="O369" s="241"/>
      <c r="P369" s="241"/>
      <c r="Q369" s="241"/>
      <c r="R369" s="241"/>
      <c r="S369" s="241"/>
      <c r="T369" s="241"/>
      <c r="U369" s="241"/>
      <c r="V369" s="241"/>
      <c r="W369" s="241"/>
      <c r="X369" s="241"/>
      <c r="Y369" s="241"/>
      <c r="Z369" s="242">
        <f t="shared" si="1925"/>
        <v>147</v>
      </c>
      <c r="AA369" s="243">
        <f t="shared" si="2039"/>
        <v>593</v>
      </c>
      <c r="AB369" s="51"/>
      <c r="AC369" s="59" t="s">
        <v>113</v>
      </c>
      <c r="AD369" s="60">
        <f t="shared" si="1926"/>
        <v>129</v>
      </c>
      <c r="AE369" s="60">
        <f t="shared" si="2537"/>
        <v>2</v>
      </c>
      <c r="AF369" s="60">
        <f t="shared" si="2537"/>
        <v>1</v>
      </c>
      <c r="AG369" s="60">
        <f t="shared" si="2537"/>
        <v>0</v>
      </c>
      <c r="AH369" s="60">
        <f t="shared" si="2537"/>
        <v>14</v>
      </c>
      <c r="AI369" s="60">
        <f t="shared" si="2537"/>
        <v>1</v>
      </c>
      <c r="AJ369" s="60">
        <f t="shared" si="2537"/>
        <v>0</v>
      </c>
      <c r="AK369" s="60">
        <f t="shared" si="2537"/>
        <v>0</v>
      </c>
      <c r="AL369" s="60">
        <f t="shared" si="1927"/>
        <v>0</v>
      </c>
      <c r="AM369" s="60">
        <f t="shared" si="1928"/>
        <v>0</v>
      </c>
      <c r="AN369" s="61">
        <f t="shared" si="1929"/>
        <v>147</v>
      </c>
      <c r="AO369" s="236"/>
      <c r="AP369" s="51"/>
      <c r="AQ369" s="51"/>
      <c r="AR369" s="5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1"/>
      <c r="BC369" s="51"/>
      <c r="BD369" s="51"/>
      <c r="BE369" s="51"/>
      <c r="BF369" s="51"/>
      <c r="BG369" s="51"/>
      <c r="BH369" s="51"/>
      <c r="BI369" s="51"/>
      <c r="BJ369" s="51"/>
      <c r="BK369" s="51"/>
      <c r="BL369" s="51"/>
      <c r="BM369" s="51"/>
      <c r="BN369" s="51"/>
      <c r="BO369" s="51"/>
      <c r="BP369" s="51"/>
      <c r="BQ369" s="51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  <c r="CE369" s="63"/>
      <c r="CF369" s="63"/>
      <c r="CG369" s="63"/>
      <c r="CH369" s="63"/>
      <c r="CI369" s="63"/>
      <c r="CJ369" s="63"/>
      <c r="CK369" s="63"/>
    </row>
    <row r="370" spans="2:89" ht="13.5" hidden="1" outlineLevel="1">
      <c r="B370" s="15" t="s">
        <v>114</v>
      </c>
      <c r="C370" s="240">
        <v>92</v>
      </c>
      <c r="D370" s="240">
        <v>3</v>
      </c>
      <c r="E370" s="240"/>
      <c r="F370" s="240">
        <v>4</v>
      </c>
      <c r="G370" s="241">
        <v>3</v>
      </c>
      <c r="H370" s="241"/>
      <c r="I370" s="241"/>
      <c r="J370" s="241">
        <v>18</v>
      </c>
      <c r="K370" s="241"/>
      <c r="L370" s="241"/>
      <c r="M370" s="241"/>
      <c r="N370" s="241"/>
      <c r="O370" s="241"/>
      <c r="P370" s="241"/>
      <c r="Q370" s="241"/>
      <c r="R370" s="241"/>
      <c r="S370" s="241"/>
      <c r="T370" s="241"/>
      <c r="U370" s="241"/>
      <c r="V370" s="241"/>
      <c r="W370" s="241"/>
      <c r="X370" s="241"/>
      <c r="Y370" s="241"/>
      <c r="Z370" s="242">
        <f t="shared" si="1925"/>
        <v>120</v>
      </c>
      <c r="AA370" s="243">
        <f t="shared" si="2039"/>
        <v>555</v>
      </c>
      <c r="AB370" s="51"/>
      <c r="AC370" s="59" t="s">
        <v>114</v>
      </c>
      <c r="AD370" s="60">
        <f t="shared" si="1926"/>
        <v>99</v>
      </c>
      <c r="AE370" s="60">
        <f t="shared" si="2537"/>
        <v>3</v>
      </c>
      <c r="AF370" s="60">
        <f t="shared" si="2537"/>
        <v>0</v>
      </c>
      <c r="AG370" s="60">
        <f t="shared" si="2537"/>
        <v>0</v>
      </c>
      <c r="AH370" s="60">
        <f t="shared" si="2537"/>
        <v>18</v>
      </c>
      <c r="AI370" s="60">
        <f t="shared" si="2537"/>
        <v>0</v>
      </c>
      <c r="AJ370" s="60">
        <f t="shared" si="2537"/>
        <v>0</v>
      </c>
      <c r="AK370" s="60">
        <f t="shared" si="2537"/>
        <v>0</v>
      </c>
      <c r="AL370" s="60">
        <f t="shared" si="1927"/>
        <v>0</v>
      </c>
      <c r="AM370" s="60">
        <f t="shared" si="1928"/>
        <v>0</v>
      </c>
      <c r="AN370" s="61">
        <f t="shared" si="1929"/>
        <v>120</v>
      </c>
      <c r="AO370" s="236"/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  <c r="BM370" s="51"/>
      <c r="BN370" s="51"/>
      <c r="BO370" s="51"/>
      <c r="BP370" s="51"/>
      <c r="BQ370" s="51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  <c r="CE370" s="63"/>
      <c r="CF370" s="63"/>
      <c r="CG370" s="63"/>
      <c r="CH370" s="63"/>
      <c r="CI370" s="63"/>
      <c r="CJ370" s="63"/>
      <c r="CK370" s="63"/>
    </row>
    <row r="371" spans="2:89" ht="13.5" hidden="1" outlineLevel="1">
      <c r="B371" s="15" t="s">
        <v>115</v>
      </c>
      <c r="C371" s="240">
        <v>78</v>
      </c>
      <c r="D371" s="240">
        <v>5</v>
      </c>
      <c r="E371" s="240"/>
      <c r="F371" s="240">
        <v>5</v>
      </c>
      <c r="G371" s="241">
        <v>3</v>
      </c>
      <c r="H371" s="241"/>
      <c r="I371" s="241"/>
      <c r="J371" s="241">
        <v>11</v>
      </c>
      <c r="K371" s="241"/>
      <c r="L371" s="241"/>
      <c r="M371" s="241"/>
      <c r="N371" s="241"/>
      <c r="O371" s="241"/>
      <c r="P371" s="241"/>
      <c r="Q371" s="241"/>
      <c r="R371" s="241"/>
      <c r="S371" s="241"/>
      <c r="T371" s="241"/>
      <c r="U371" s="241"/>
      <c r="V371" s="241"/>
      <c r="W371" s="241"/>
      <c r="X371" s="241"/>
      <c r="Y371" s="241"/>
      <c r="Z371" s="242">
        <f t="shared" si="1925"/>
        <v>102</v>
      </c>
      <c r="AA371" s="243">
        <f t="shared" si="2039"/>
        <v>526</v>
      </c>
      <c r="AB371" s="51"/>
      <c r="AC371" s="59" t="s">
        <v>115</v>
      </c>
      <c r="AD371" s="60">
        <f t="shared" si="1926"/>
        <v>88</v>
      </c>
      <c r="AE371" s="60">
        <f t="shared" si="2537"/>
        <v>3</v>
      </c>
      <c r="AF371" s="60">
        <f t="shared" si="2537"/>
        <v>0</v>
      </c>
      <c r="AG371" s="60">
        <f t="shared" si="2537"/>
        <v>0</v>
      </c>
      <c r="AH371" s="60">
        <f t="shared" si="2537"/>
        <v>11</v>
      </c>
      <c r="AI371" s="60">
        <f t="shared" si="2537"/>
        <v>0</v>
      </c>
      <c r="AJ371" s="60">
        <f t="shared" si="2537"/>
        <v>0</v>
      </c>
      <c r="AK371" s="60">
        <f t="shared" si="2537"/>
        <v>0</v>
      </c>
      <c r="AL371" s="60">
        <f t="shared" si="1927"/>
        <v>0</v>
      </c>
      <c r="AM371" s="60">
        <f t="shared" si="1928"/>
        <v>0</v>
      </c>
      <c r="AN371" s="61">
        <f t="shared" si="1929"/>
        <v>102</v>
      </c>
      <c r="AO371" s="236"/>
      <c r="AP371" s="51"/>
      <c r="AQ371" s="51"/>
      <c r="AR371" s="51"/>
      <c r="AS371" s="51"/>
      <c r="AT371" s="51"/>
      <c r="AU371" s="51"/>
      <c r="AV371" s="51"/>
      <c r="AW371" s="51"/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51"/>
      <c r="BI371" s="51"/>
      <c r="BJ371" s="51"/>
      <c r="BK371" s="51"/>
      <c r="BL371" s="51"/>
      <c r="BM371" s="51"/>
      <c r="BN371" s="51"/>
      <c r="BO371" s="51"/>
      <c r="BP371" s="51"/>
      <c r="BQ371" s="51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  <c r="CE371" s="63"/>
      <c r="CF371" s="63"/>
      <c r="CG371" s="63"/>
      <c r="CH371" s="63"/>
      <c r="CI371" s="63"/>
      <c r="CJ371" s="63"/>
      <c r="CK371" s="63"/>
    </row>
    <row r="372" spans="2:89" ht="13.5" hidden="1" outlineLevel="1">
      <c r="B372" s="15" t="s">
        <v>116</v>
      </c>
      <c r="C372" s="240">
        <v>93</v>
      </c>
      <c r="D372" s="240">
        <v>4</v>
      </c>
      <c r="E372" s="240"/>
      <c r="F372" s="240">
        <v>3</v>
      </c>
      <c r="G372" s="241">
        <v>6</v>
      </c>
      <c r="H372" s="241"/>
      <c r="I372" s="241"/>
      <c r="J372" s="241">
        <v>15</v>
      </c>
      <c r="K372" s="241"/>
      <c r="L372" s="241"/>
      <c r="M372" s="241">
        <v>2</v>
      </c>
      <c r="N372" s="241"/>
      <c r="O372" s="241"/>
      <c r="P372" s="241"/>
      <c r="Q372" s="241"/>
      <c r="R372" s="241"/>
      <c r="S372" s="241"/>
      <c r="T372" s="241"/>
      <c r="U372" s="241"/>
      <c r="V372" s="241"/>
      <c r="W372" s="241"/>
      <c r="X372" s="241"/>
      <c r="Y372" s="241"/>
      <c r="Z372" s="242">
        <f t="shared" si="1925"/>
        <v>123</v>
      </c>
      <c r="AA372" s="243">
        <f t="shared" si="2039"/>
        <v>492</v>
      </c>
      <c r="AB372" s="51"/>
      <c r="AC372" s="56" t="s">
        <v>116</v>
      </c>
      <c r="AD372" s="57">
        <f t="shared" si="1926"/>
        <v>100</v>
      </c>
      <c r="AE372" s="57">
        <f t="shared" si="2537"/>
        <v>6</v>
      </c>
      <c r="AF372" s="57">
        <f t="shared" si="2537"/>
        <v>0</v>
      </c>
      <c r="AG372" s="57">
        <f t="shared" si="2537"/>
        <v>0</v>
      </c>
      <c r="AH372" s="57">
        <f t="shared" si="2537"/>
        <v>15</v>
      </c>
      <c r="AI372" s="57">
        <f t="shared" si="2537"/>
        <v>0</v>
      </c>
      <c r="AJ372" s="57">
        <f t="shared" si="2537"/>
        <v>0</v>
      </c>
      <c r="AK372" s="57">
        <f t="shared" si="2537"/>
        <v>2</v>
      </c>
      <c r="AL372" s="57">
        <f t="shared" si="1927"/>
        <v>0</v>
      </c>
      <c r="AM372" s="57">
        <f t="shared" si="1928"/>
        <v>0</v>
      </c>
      <c r="AN372" s="58">
        <f t="shared" si="1929"/>
        <v>123</v>
      </c>
      <c r="AO372" s="236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  <c r="BJ372" s="51"/>
      <c r="BK372" s="51"/>
      <c r="BL372" s="51"/>
      <c r="BM372" s="51"/>
      <c r="BN372" s="51"/>
      <c r="BO372" s="51"/>
      <c r="BP372" s="51"/>
      <c r="BQ372" s="51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  <c r="CE372" s="63"/>
      <c r="CF372" s="63"/>
      <c r="CG372" s="63"/>
      <c r="CH372" s="63"/>
      <c r="CI372" s="63"/>
      <c r="CJ372" s="63"/>
      <c r="CK372" s="63"/>
    </row>
    <row r="373" spans="2:89" ht="13.5" hidden="1" outlineLevel="1">
      <c r="B373" s="15" t="s">
        <v>117</v>
      </c>
      <c r="C373" s="240">
        <v>93</v>
      </c>
      <c r="D373" s="240">
        <v>8</v>
      </c>
      <c r="E373" s="240"/>
      <c r="F373" s="240">
        <v>8</v>
      </c>
      <c r="G373" s="241">
        <v>1</v>
      </c>
      <c r="H373" s="241"/>
      <c r="I373" s="241"/>
      <c r="J373" s="241">
        <v>14</v>
      </c>
      <c r="K373" s="241"/>
      <c r="L373" s="241"/>
      <c r="M373" s="241"/>
      <c r="N373" s="241"/>
      <c r="O373" s="241"/>
      <c r="P373" s="241"/>
      <c r="Q373" s="241"/>
      <c r="R373" s="241"/>
      <c r="S373" s="241"/>
      <c r="T373" s="241"/>
      <c r="U373" s="241"/>
      <c r="V373" s="241"/>
      <c r="W373" s="241"/>
      <c r="X373" s="241"/>
      <c r="Y373" s="241"/>
      <c r="Z373" s="242">
        <f t="shared" si="1925"/>
        <v>124</v>
      </c>
      <c r="AA373" s="243">
        <f t="shared" si="2039"/>
        <v>469</v>
      </c>
      <c r="AB373" s="51"/>
      <c r="AC373" s="56" t="s">
        <v>117</v>
      </c>
      <c r="AD373" s="57">
        <f t="shared" si="1926"/>
        <v>109</v>
      </c>
      <c r="AE373" s="57">
        <f t="shared" si="2537"/>
        <v>1</v>
      </c>
      <c r="AF373" s="57">
        <f t="shared" si="2537"/>
        <v>0</v>
      </c>
      <c r="AG373" s="57">
        <f t="shared" si="2537"/>
        <v>0</v>
      </c>
      <c r="AH373" s="57">
        <f t="shared" si="2537"/>
        <v>14</v>
      </c>
      <c r="AI373" s="57">
        <f t="shared" si="2537"/>
        <v>0</v>
      </c>
      <c r="AJ373" s="57">
        <f t="shared" si="2537"/>
        <v>0</v>
      </c>
      <c r="AK373" s="57">
        <f t="shared" si="2537"/>
        <v>0</v>
      </c>
      <c r="AL373" s="57">
        <f t="shared" si="1927"/>
        <v>0</v>
      </c>
      <c r="AM373" s="57">
        <f t="shared" si="1928"/>
        <v>0</v>
      </c>
      <c r="AN373" s="58">
        <f t="shared" si="1929"/>
        <v>124</v>
      </c>
      <c r="AO373" s="236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  <c r="BI373" s="51"/>
      <c r="BJ373" s="51"/>
      <c r="BK373" s="51"/>
      <c r="BL373" s="51"/>
      <c r="BM373" s="51"/>
      <c r="BN373" s="51"/>
      <c r="BO373" s="51"/>
      <c r="BP373" s="51"/>
      <c r="BQ373" s="51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  <c r="CE373" s="63"/>
      <c r="CF373" s="63"/>
      <c r="CG373" s="63"/>
      <c r="CH373" s="63"/>
      <c r="CI373" s="63"/>
      <c r="CJ373" s="63"/>
      <c r="CK373" s="63"/>
    </row>
    <row r="374" spans="2:89" ht="13.5" hidden="1" outlineLevel="1">
      <c r="B374" s="15" t="s">
        <v>118</v>
      </c>
      <c r="C374" s="240">
        <v>89</v>
      </c>
      <c r="D374" s="240">
        <v>11</v>
      </c>
      <c r="E374" s="240"/>
      <c r="F374" s="240">
        <v>7</v>
      </c>
      <c r="G374" s="241">
        <v>1</v>
      </c>
      <c r="H374" s="241"/>
      <c r="I374" s="241"/>
      <c r="J374" s="241">
        <v>16</v>
      </c>
      <c r="K374" s="241">
        <v>2</v>
      </c>
      <c r="L374" s="241"/>
      <c r="M374" s="241">
        <v>1</v>
      </c>
      <c r="N374" s="241"/>
      <c r="O374" s="241"/>
      <c r="P374" s="241"/>
      <c r="Q374" s="241"/>
      <c r="R374" s="241"/>
      <c r="S374" s="241"/>
      <c r="T374" s="241"/>
      <c r="U374" s="241"/>
      <c r="V374" s="241"/>
      <c r="W374" s="241"/>
      <c r="X374" s="241"/>
      <c r="Y374" s="241"/>
      <c r="Z374" s="242">
        <f t="shared" si="1925"/>
        <v>127</v>
      </c>
      <c r="AA374" s="243">
        <f t="shared" si="2039"/>
        <v>476</v>
      </c>
      <c r="AB374" s="51"/>
      <c r="AC374" s="56" t="s">
        <v>118</v>
      </c>
      <c r="AD374" s="57">
        <f t="shared" si="1926"/>
        <v>107</v>
      </c>
      <c r="AE374" s="57">
        <f t="shared" si="2537"/>
        <v>1</v>
      </c>
      <c r="AF374" s="57">
        <f t="shared" si="2537"/>
        <v>0</v>
      </c>
      <c r="AG374" s="57">
        <f t="shared" si="2537"/>
        <v>0</v>
      </c>
      <c r="AH374" s="57">
        <f t="shared" si="2537"/>
        <v>16</v>
      </c>
      <c r="AI374" s="57">
        <f t="shared" si="2537"/>
        <v>2</v>
      </c>
      <c r="AJ374" s="57">
        <f t="shared" si="2537"/>
        <v>0</v>
      </c>
      <c r="AK374" s="57">
        <f t="shared" si="2537"/>
        <v>1</v>
      </c>
      <c r="AL374" s="57">
        <f t="shared" si="1927"/>
        <v>0</v>
      </c>
      <c r="AM374" s="57">
        <f t="shared" si="1928"/>
        <v>0</v>
      </c>
      <c r="AN374" s="58">
        <f t="shared" si="1929"/>
        <v>127</v>
      </c>
      <c r="AO374" s="236"/>
      <c r="AP374" s="51"/>
      <c r="AQ374" s="51"/>
      <c r="AR374" s="5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1"/>
      <c r="BC374" s="51"/>
      <c r="BD374" s="51"/>
      <c r="BE374" s="51"/>
      <c r="BF374" s="51"/>
      <c r="BG374" s="51"/>
      <c r="BH374" s="51"/>
      <c r="BI374" s="51"/>
      <c r="BJ374" s="51"/>
      <c r="BK374" s="51"/>
      <c r="BL374" s="51"/>
      <c r="BM374" s="51"/>
      <c r="BN374" s="51"/>
      <c r="BO374" s="51"/>
      <c r="BP374" s="51"/>
      <c r="BQ374" s="51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  <c r="CE374" s="63"/>
      <c r="CF374" s="63"/>
      <c r="CG374" s="63"/>
      <c r="CH374" s="63"/>
      <c r="CI374" s="63"/>
      <c r="CJ374" s="63"/>
      <c r="CK374" s="63"/>
    </row>
    <row r="375" spans="2:89" ht="13.5" hidden="1" outlineLevel="1">
      <c r="B375" s="15" t="s">
        <v>119</v>
      </c>
      <c r="C375" s="240">
        <v>76</v>
      </c>
      <c r="D375" s="240">
        <v>9</v>
      </c>
      <c r="E375" s="240">
        <v>1</v>
      </c>
      <c r="F375" s="240">
        <v>5</v>
      </c>
      <c r="G375" s="241">
        <v>2</v>
      </c>
      <c r="H375" s="241"/>
      <c r="I375" s="241"/>
      <c r="J375" s="241">
        <v>9</v>
      </c>
      <c r="K375" s="241">
        <v>2</v>
      </c>
      <c r="L375" s="241"/>
      <c r="M375" s="241"/>
      <c r="N375" s="241"/>
      <c r="O375" s="241"/>
      <c r="P375" s="241"/>
      <c r="Q375" s="241"/>
      <c r="R375" s="241"/>
      <c r="S375" s="241"/>
      <c r="T375" s="241"/>
      <c r="U375" s="241"/>
      <c r="V375" s="241"/>
      <c r="W375" s="241"/>
      <c r="X375" s="241"/>
      <c r="Y375" s="241"/>
      <c r="Z375" s="242">
        <f t="shared" si="1925"/>
        <v>104</v>
      </c>
      <c r="AA375" s="243">
        <f t="shared" si="2039"/>
        <v>478</v>
      </c>
      <c r="AB375" s="51"/>
      <c r="AC375" s="56" t="s">
        <v>119</v>
      </c>
      <c r="AD375" s="57">
        <f t="shared" si="1926"/>
        <v>91</v>
      </c>
      <c r="AE375" s="57">
        <f t="shared" si="2537"/>
        <v>2</v>
      </c>
      <c r="AF375" s="57">
        <f t="shared" si="2537"/>
        <v>0</v>
      </c>
      <c r="AG375" s="57">
        <f t="shared" si="2537"/>
        <v>0</v>
      </c>
      <c r="AH375" s="57">
        <f t="shared" si="2537"/>
        <v>9</v>
      </c>
      <c r="AI375" s="57">
        <f t="shared" si="2537"/>
        <v>2</v>
      </c>
      <c r="AJ375" s="57">
        <f t="shared" si="2537"/>
        <v>0</v>
      </c>
      <c r="AK375" s="57">
        <f t="shared" si="2537"/>
        <v>0</v>
      </c>
      <c r="AL375" s="57">
        <f t="shared" si="1927"/>
        <v>0</v>
      </c>
      <c r="AM375" s="57">
        <f t="shared" si="1928"/>
        <v>0</v>
      </c>
      <c r="AN375" s="58">
        <f t="shared" si="1929"/>
        <v>104</v>
      </c>
      <c r="AO375" s="236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51"/>
      <c r="BI375" s="51"/>
      <c r="BJ375" s="51"/>
      <c r="BK375" s="51"/>
      <c r="BL375" s="51"/>
      <c r="BM375" s="51"/>
      <c r="BN375" s="51"/>
      <c r="BO375" s="51"/>
      <c r="BP375" s="51"/>
      <c r="BQ375" s="51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  <c r="CE375" s="63"/>
      <c r="CF375" s="63"/>
      <c r="CG375" s="63"/>
      <c r="CH375" s="63"/>
      <c r="CI375" s="63"/>
      <c r="CJ375" s="63"/>
      <c r="CK375" s="63"/>
    </row>
    <row r="376" spans="2:89" ht="13.5" hidden="1" outlineLevel="1">
      <c r="B376" s="15" t="s">
        <v>120</v>
      </c>
      <c r="C376" s="240">
        <v>82</v>
      </c>
      <c r="D376" s="240">
        <v>10</v>
      </c>
      <c r="E376" s="240"/>
      <c r="F376" s="240">
        <v>4</v>
      </c>
      <c r="G376" s="241">
        <v>1</v>
      </c>
      <c r="H376" s="241"/>
      <c r="I376" s="241"/>
      <c r="J376" s="241">
        <v>15</v>
      </c>
      <c r="K376" s="241">
        <v>2</v>
      </c>
      <c r="L376" s="241"/>
      <c r="M376" s="241"/>
      <c r="N376" s="241"/>
      <c r="O376" s="241"/>
      <c r="P376" s="241"/>
      <c r="Q376" s="241"/>
      <c r="R376" s="241"/>
      <c r="S376" s="241">
        <v>1</v>
      </c>
      <c r="T376" s="241"/>
      <c r="U376" s="241"/>
      <c r="V376" s="241"/>
      <c r="W376" s="241"/>
      <c r="X376" s="241"/>
      <c r="Y376" s="241"/>
      <c r="Z376" s="242">
        <f t="shared" si="1925"/>
        <v>115</v>
      </c>
      <c r="AA376" s="243">
        <f t="shared" si="2039"/>
        <v>470</v>
      </c>
      <c r="AB376" s="51"/>
      <c r="AC376" s="59" t="s">
        <v>120</v>
      </c>
      <c r="AD376" s="60">
        <f t="shared" si="1926"/>
        <v>96</v>
      </c>
      <c r="AE376" s="60">
        <f t="shared" si="2537"/>
        <v>1</v>
      </c>
      <c r="AF376" s="60">
        <f t="shared" si="2537"/>
        <v>0</v>
      </c>
      <c r="AG376" s="60">
        <f t="shared" si="2537"/>
        <v>0</v>
      </c>
      <c r="AH376" s="60">
        <f t="shared" si="2537"/>
        <v>15</v>
      </c>
      <c r="AI376" s="60">
        <f t="shared" si="2537"/>
        <v>2</v>
      </c>
      <c r="AJ376" s="60">
        <f t="shared" si="2537"/>
        <v>0</v>
      </c>
      <c r="AK376" s="60">
        <f t="shared" si="2537"/>
        <v>0</v>
      </c>
      <c r="AL376" s="60">
        <f t="shared" si="1927"/>
        <v>1</v>
      </c>
      <c r="AM376" s="60">
        <f t="shared" si="1928"/>
        <v>0</v>
      </c>
      <c r="AN376" s="61">
        <f t="shared" si="1929"/>
        <v>115</v>
      </c>
      <c r="AO376" s="236"/>
      <c r="AP376" s="51"/>
      <c r="AQ376" s="51"/>
      <c r="AR376" s="51"/>
      <c r="AS376" s="51"/>
      <c r="AT376" s="51"/>
      <c r="AU376" s="51"/>
      <c r="AV376" s="51"/>
      <c r="AW376" s="51"/>
      <c r="AX376" s="51"/>
      <c r="AY376" s="51"/>
      <c r="AZ376" s="51"/>
      <c r="BA376" s="51"/>
      <c r="BB376" s="51"/>
      <c r="BC376" s="51"/>
      <c r="BD376" s="51"/>
      <c r="BE376" s="51"/>
      <c r="BF376" s="51"/>
      <c r="BG376" s="51"/>
      <c r="BH376" s="51"/>
      <c r="BI376" s="51"/>
      <c r="BJ376" s="51"/>
      <c r="BK376" s="51"/>
      <c r="BL376" s="51"/>
      <c r="BM376" s="51"/>
      <c r="BN376" s="51"/>
      <c r="BO376" s="51"/>
      <c r="BP376" s="51"/>
      <c r="BQ376" s="51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  <c r="CE376" s="63"/>
      <c r="CF376" s="63"/>
      <c r="CG376" s="63"/>
      <c r="CH376" s="63"/>
      <c r="CI376" s="63"/>
      <c r="CJ376" s="63"/>
      <c r="CK376" s="63"/>
    </row>
    <row r="377" spans="2:89" ht="13.5" hidden="1" outlineLevel="1">
      <c r="B377" s="15" t="s">
        <v>121</v>
      </c>
      <c r="C377" s="240">
        <v>71</v>
      </c>
      <c r="D377" s="240">
        <v>5</v>
      </c>
      <c r="E377" s="240"/>
      <c r="F377" s="240">
        <v>5</v>
      </c>
      <c r="G377" s="241">
        <v>3</v>
      </c>
      <c r="H377" s="241"/>
      <c r="I377" s="241"/>
      <c r="J377" s="241">
        <v>11</v>
      </c>
      <c r="K377" s="241">
        <v>3</v>
      </c>
      <c r="L377" s="241"/>
      <c r="M377" s="241"/>
      <c r="N377" s="241"/>
      <c r="O377" s="241"/>
      <c r="P377" s="241"/>
      <c r="Q377" s="241"/>
      <c r="R377" s="241"/>
      <c r="S377" s="241">
        <v>1</v>
      </c>
      <c r="T377" s="241">
        <v>1</v>
      </c>
      <c r="U377" s="241"/>
      <c r="V377" s="241"/>
      <c r="W377" s="241"/>
      <c r="X377" s="241"/>
      <c r="Y377" s="241"/>
      <c r="Z377" s="242">
        <f t="shared" si="1925"/>
        <v>100</v>
      </c>
      <c r="AA377" s="243">
        <f t="shared" si="2039"/>
        <v>446</v>
      </c>
      <c r="AB377" s="51"/>
      <c r="AC377" s="59" t="s">
        <v>121</v>
      </c>
      <c r="AD377" s="60">
        <f t="shared" si="1926"/>
        <v>81</v>
      </c>
      <c r="AE377" s="60">
        <f t="shared" si="2537"/>
        <v>3</v>
      </c>
      <c r="AF377" s="60">
        <f t="shared" si="2537"/>
        <v>0</v>
      </c>
      <c r="AG377" s="60">
        <f t="shared" si="2537"/>
        <v>0</v>
      </c>
      <c r="AH377" s="60">
        <f t="shared" si="2537"/>
        <v>11</v>
      </c>
      <c r="AI377" s="60">
        <f t="shared" si="2537"/>
        <v>3</v>
      </c>
      <c r="AJ377" s="60">
        <f t="shared" si="2537"/>
        <v>0</v>
      </c>
      <c r="AK377" s="60">
        <f t="shared" si="2537"/>
        <v>0</v>
      </c>
      <c r="AL377" s="60">
        <f t="shared" si="1927"/>
        <v>2</v>
      </c>
      <c r="AM377" s="60">
        <f t="shared" si="1928"/>
        <v>0</v>
      </c>
      <c r="AN377" s="61">
        <f t="shared" si="1929"/>
        <v>100</v>
      </c>
      <c r="AO377" s="236"/>
      <c r="AP377" s="51"/>
      <c r="AQ377" s="51"/>
      <c r="AR377" s="51"/>
      <c r="AS377" s="51"/>
      <c r="AT377" s="51"/>
      <c r="AU377" s="51"/>
      <c r="AV377" s="51"/>
      <c r="AW377" s="51"/>
      <c r="AX377" s="51"/>
      <c r="AY377" s="51"/>
      <c r="AZ377" s="51"/>
      <c r="BA377" s="51"/>
      <c r="BB377" s="51"/>
      <c r="BC377" s="51"/>
      <c r="BD377" s="51"/>
      <c r="BE377" s="51"/>
      <c r="BF377" s="51"/>
      <c r="BG377" s="51"/>
      <c r="BH377" s="51"/>
      <c r="BI377" s="51"/>
      <c r="BJ377" s="51"/>
      <c r="BK377" s="51"/>
      <c r="BL377" s="51"/>
      <c r="BM377" s="51"/>
      <c r="BN377" s="51"/>
      <c r="BO377" s="51"/>
      <c r="BP377" s="51"/>
      <c r="BQ377" s="51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  <c r="CE377" s="63"/>
      <c r="CF377" s="63"/>
      <c r="CG377" s="63"/>
      <c r="CH377" s="63"/>
      <c r="CI377" s="63"/>
      <c r="CJ377" s="63"/>
      <c r="CK377" s="63"/>
    </row>
    <row r="378" spans="2:89" ht="13.5" hidden="1" outlineLevel="1">
      <c r="B378" s="15" t="s">
        <v>122</v>
      </c>
      <c r="C378" s="240">
        <v>88</v>
      </c>
      <c r="D378" s="240">
        <v>12</v>
      </c>
      <c r="E378" s="240"/>
      <c r="F378" s="240">
        <v>9</v>
      </c>
      <c r="G378" s="241">
        <v>3</v>
      </c>
      <c r="H378" s="241"/>
      <c r="I378" s="241"/>
      <c r="J378" s="241">
        <v>9</v>
      </c>
      <c r="K378" s="241">
        <v>3</v>
      </c>
      <c r="L378" s="241"/>
      <c r="M378" s="241"/>
      <c r="N378" s="241"/>
      <c r="O378" s="241"/>
      <c r="P378" s="241"/>
      <c r="Q378" s="241"/>
      <c r="R378" s="241"/>
      <c r="S378" s="241"/>
      <c r="T378" s="241"/>
      <c r="U378" s="241"/>
      <c r="V378" s="241"/>
      <c r="W378" s="241"/>
      <c r="X378" s="241"/>
      <c r="Y378" s="241"/>
      <c r="Z378" s="242">
        <f t="shared" si="1925"/>
        <v>124</v>
      </c>
      <c r="AA378" s="243">
        <f t="shared" si="2039"/>
        <v>443</v>
      </c>
      <c r="AB378" s="51"/>
      <c r="AC378" s="59" t="s">
        <v>122</v>
      </c>
      <c r="AD378" s="60">
        <f t="shared" si="1926"/>
        <v>109</v>
      </c>
      <c r="AE378" s="60">
        <f t="shared" si="2537"/>
        <v>3</v>
      </c>
      <c r="AF378" s="60">
        <f t="shared" si="2537"/>
        <v>0</v>
      </c>
      <c r="AG378" s="60">
        <f t="shared" si="2537"/>
        <v>0</v>
      </c>
      <c r="AH378" s="60">
        <f t="shared" si="2537"/>
        <v>9</v>
      </c>
      <c r="AI378" s="60">
        <f t="shared" si="2537"/>
        <v>3</v>
      </c>
      <c r="AJ378" s="60">
        <f t="shared" si="2537"/>
        <v>0</v>
      </c>
      <c r="AK378" s="60">
        <f t="shared" si="2537"/>
        <v>0</v>
      </c>
      <c r="AL378" s="60">
        <f t="shared" si="1927"/>
        <v>0</v>
      </c>
      <c r="AM378" s="60">
        <f t="shared" si="1928"/>
        <v>0</v>
      </c>
      <c r="AN378" s="61">
        <f t="shared" si="1929"/>
        <v>124</v>
      </c>
      <c r="AO378" s="236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  <c r="BM378" s="51"/>
      <c r="BN378" s="51"/>
      <c r="BO378" s="51"/>
      <c r="BP378" s="51"/>
      <c r="BQ378" s="51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  <c r="CE378" s="63"/>
      <c r="CF378" s="63"/>
      <c r="CG378" s="63"/>
      <c r="CH378" s="63"/>
      <c r="CI378" s="63"/>
      <c r="CJ378" s="63"/>
      <c r="CK378" s="63"/>
    </row>
    <row r="379" spans="2:89" ht="13.5" hidden="1" outlineLevel="1">
      <c r="B379" s="15" t="s">
        <v>123</v>
      </c>
      <c r="C379" s="240">
        <v>96</v>
      </c>
      <c r="D379" s="240">
        <v>9</v>
      </c>
      <c r="E379" s="240"/>
      <c r="F379" s="240">
        <v>6</v>
      </c>
      <c r="G379" s="241">
        <v>2</v>
      </c>
      <c r="H379" s="241"/>
      <c r="I379" s="241"/>
      <c r="J379" s="241">
        <v>11</v>
      </c>
      <c r="K379" s="241"/>
      <c r="L379" s="241"/>
      <c r="M379" s="241"/>
      <c r="N379" s="241"/>
      <c r="O379" s="241"/>
      <c r="P379" s="241"/>
      <c r="Q379" s="241"/>
      <c r="R379" s="241"/>
      <c r="S379" s="241"/>
      <c r="T379" s="241"/>
      <c r="U379" s="241"/>
      <c r="V379" s="241"/>
      <c r="W379" s="241"/>
      <c r="X379" s="241"/>
      <c r="Y379" s="241"/>
      <c r="Z379" s="242">
        <f t="shared" si="1925"/>
        <v>124</v>
      </c>
      <c r="AA379" s="243">
        <f t="shared" si="2039"/>
        <v>463</v>
      </c>
      <c r="AB379" s="51"/>
      <c r="AC379" s="59" t="s">
        <v>123</v>
      </c>
      <c r="AD379" s="60">
        <f t="shared" si="1926"/>
        <v>111</v>
      </c>
      <c r="AE379" s="60">
        <f t="shared" si="2537"/>
        <v>2</v>
      </c>
      <c r="AF379" s="60">
        <f t="shared" si="2537"/>
        <v>0</v>
      </c>
      <c r="AG379" s="60">
        <f t="shared" si="2537"/>
        <v>0</v>
      </c>
      <c r="AH379" s="60">
        <f t="shared" si="2537"/>
        <v>11</v>
      </c>
      <c r="AI379" s="60">
        <f t="shared" si="2537"/>
        <v>0</v>
      </c>
      <c r="AJ379" s="60">
        <f t="shared" si="2537"/>
        <v>0</v>
      </c>
      <c r="AK379" s="60">
        <f t="shared" si="2537"/>
        <v>0</v>
      </c>
      <c r="AL379" s="60">
        <f t="shared" si="1927"/>
        <v>0</v>
      </c>
      <c r="AM379" s="60">
        <f t="shared" si="1928"/>
        <v>0</v>
      </c>
      <c r="AN379" s="61">
        <f t="shared" si="1929"/>
        <v>124</v>
      </c>
      <c r="AO379" s="236"/>
      <c r="AP379" s="51"/>
      <c r="AQ379" s="51"/>
      <c r="AR379" s="51"/>
      <c r="AS379" s="51"/>
      <c r="AT379" s="51"/>
      <c r="AU379" s="51"/>
      <c r="AV379" s="51"/>
      <c r="AW379" s="51"/>
      <c r="AX379" s="51"/>
      <c r="AY379" s="51"/>
      <c r="AZ379" s="51"/>
      <c r="BA379" s="51"/>
      <c r="BB379" s="51"/>
      <c r="BC379" s="51"/>
      <c r="BD379" s="51"/>
      <c r="BE379" s="51"/>
      <c r="BF379" s="51"/>
      <c r="BG379" s="51"/>
      <c r="BH379" s="51"/>
      <c r="BI379" s="51"/>
      <c r="BJ379" s="51"/>
      <c r="BK379" s="51"/>
      <c r="BL379" s="51"/>
      <c r="BM379" s="51"/>
      <c r="BN379" s="51"/>
      <c r="BO379" s="51"/>
      <c r="BP379" s="51"/>
      <c r="BQ379" s="51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  <c r="CE379" s="63"/>
      <c r="CF379" s="63"/>
      <c r="CG379" s="63"/>
      <c r="CH379" s="63"/>
      <c r="CI379" s="63"/>
      <c r="CJ379" s="63"/>
      <c r="CK379" s="63"/>
    </row>
    <row r="380" spans="2:89" ht="13.5" hidden="1" outlineLevel="1">
      <c r="B380" s="15" t="s">
        <v>124</v>
      </c>
      <c r="C380" s="240">
        <v>88</v>
      </c>
      <c r="D380" s="240">
        <v>11</v>
      </c>
      <c r="E380" s="240"/>
      <c r="F380" s="240">
        <v>2</v>
      </c>
      <c r="G380" s="241">
        <v>3</v>
      </c>
      <c r="H380" s="241"/>
      <c r="I380" s="241"/>
      <c r="J380" s="241">
        <v>10</v>
      </c>
      <c r="K380" s="241">
        <v>1</v>
      </c>
      <c r="L380" s="241"/>
      <c r="M380" s="241">
        <v>1</v>
      </c>
      <c r="N380" s="241"/>
      <c r="O380" s="241"/>
      <c r="P380" s="241"/>
      <c r="Q380" s="241"/>
      <c r="R380" s="241"/>
      <c r="S380" s="241"/>
      <c r="T380" s="241"/>
      <c r="U380" s="241"/>
      <c r="V380" s="241"/>
      <c r="W380" s="241"/>
      <c r="X380" s="241"/>
      <c r="Y380" s="241"/>
      <c r="Z380" s="242">
        <f t="shared" si="1925"/>
        <v>116</v>
      </c>
      <c r="AA380" s="243">
        <f t="shared" si="2039"/>
        <v>464</v>
      </c>
      <c r="AB380" s="51"/>
      <c r="AC380" s="56" t="s">
        <v>124</v>
      </c>
      <c r="AD380" s="57">
        <f t="shared" si="1926"/>
        <v>101</v>
      </c>
      <c r="AE380" s="57">
        <f t="shared" si="2537"/>
        <v>3</v>
      </c>
      <c r="AF380" s="57">
        <f t="shared" si="2537"/>
        <v>0</v>
      </c>
      <c r="AG380" s="57">
        <f t="shared" si="2537"/>
        <v>0</v>
      </c>
      <c r="AH380" s="57">
        <f t="shared" si="2537"/>
        <v>10</v>
      </c>
      <c r="AI380" s="57">
        <f t="shared" si="2537"/>
        <v>1</v>
      </c>
      <c r="AJ380" s="57">
        <f t="shared" si="2537"/>
        <v>0</v>
      </c>
      <c r="AK380" s="57">
        <f t="shared" si="2537"/>
        <v>1</v>
      </c>
      <c r="AL380" s="57">
        <f t="shared" si="1927"/>
        <v>0</v>
      </c>
      <c r="AM380" s="57">
        <f t="shared" si="1928"/>
        <v>0</v>
      </c>
      <c r="AN380" s="58">
        <f t="shared" si="1929"/>
        <v>116</v>
      </c>
      <c r="AO380" s="236"/>
      <c r="AP380" s="51"/>
      <c r="AQ380" s="51"/>
      <c r="AR380" s="51"/>
      <c r="AS380" s="51"/>
      <c r="AT380" s="51"/>
      <c r="AU380" s="51"/>
      <c r="AV380" s="51"/>
      <c r="AW380" s="51"/>
      <c r="AX380" s="51"/>
      <c r="AY380" s="51"/>
      <c r="AZ380" s="51"/>
      <c r="BA380" s="51"/>
      <c r="BB380" s="51"/>
      <c r="BC380" s="51"/>
      <c r="BD380" s="51"/>
      <c r="BE380" s="51"/>
      <c r="BF380" s="51"/>
      <c r="BG380" s="51"/>
      <c r="BH380" s="51"/>
      <c r="BI380" s="51"/>
      <c r="BJ380" s="51"/>
      <c r="BK380" s="51"/>
      <c r="BL380" s="51"/>
      <c r="BM380" s="51"/>
      <c r="BN380" s="51"/>
      <c r="BO380" s="51"/>
      <c r="BP380" s="51"/>
      <c r="BQ380" s="51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  <c r="CE380" s="63"/>
      <c r="CF380" s="63"/>
      <c r="CG380" s="63"/>
      <c r="CH380" s="63"/>
      <c r="CI380" s="63"/>
      <c r="CJ380" s="63"/>
      <c r="CK380" s="63"/>
    </row>
    <row r="381" spans="2:89" ht="13.5" hidden="1" outlineLevel="1">
      <c r="B381" s="15" t="s">
        <v>125</v>
      </c>
      <c r="C381" s="240">
        <v>112</v>
      </c>
      <c r="D381" s="240">
        <v>10</v>
      </c>
      <c r="E381" s="240"/>
      <c r="F381" s="240"/>
      <c r="G381" s="241">
        <v>15</v>
      </c>
      <c r="H381" s="241"/>
      <c r="I381" s="241"/>
      <c r="J381" s="241">
        <v>10</v>
      </c>
      <c r="K381" s="241">
        <v>1</v>
      </c>
      <c r="L381" s="241"/>
      <c r="M381" s="241"/>
      <c r="N381" s="241"/>
      <c r="O381" s="241"/>
      <c r="P381" s="241"/>
      <c r="Q381" s="241"/>
      <c r="R381" s="241"/>
      <c r="S381" s="241"/>
      <c r="T381" s="241"/>
      <c r="U381" s="241"/>
      <c r="V381" s="241"/>
      <c r="W381" s="241"/>
      <c r="X381" s="241"/>
      <c r="Y381" s="241"/>
      <c r="Z381" s="242">
        <f t="shared" si="1925"/>
        <v>148</v>
      </c>
      <c r="AA381" s="243">
        <f t="shared" si="2039"/>
        <v>512</v>
      </c>
      <c r="AB381" s="51"/>
      <c r="AC381" s="56" t="s">
        <v>125</v>
      </c>
      <c r="AD381" s="57">
        <f t="shared" si="1926"/>
        <v>122</v>
      </c>
      <c r="AE381" s="57">
        <f t="shared" si="2537"/>
        <v>15</v>
      </c>
      <c r="AF381" s="57">
        <f t="shared" si="2537"/>
        <v>0</v>
      </c>
      <c r="AG381" s="57">
        <f t="shared" si="2537"/>
        <v>0</v>
      </c>
      <c r="AH381" s="57">
        <f t="shared" si="2537"/>
        <v>10</v>
      </c>
      <c r="AI381" s="57">
        <f t="shared" si="2537"/>
        <v>1</v>
      </c>
      <c r="AJ381" s="57">
        <f t="shared" si="2537"/>
        <v>0</v>
      </c>
      <c r="AK381" s="57">
        <f t="shared" si="2537"/>
        <v>0</v>
      </c>
      <c r="AL381" s="57">
        <f t="shared" si="1927"/>
        <v>0</v>
      </c>
      <c r="AM381" s="57">
        <f t="shared" si="1928"/>
        <v>0</v>
      </c>
      <c r="AN381" s="58">
        <f t="shared" si="1929"/>
        <v>148</v>
      </c>
      <c r="AO381" s="236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  <c r="BD381" s="51"/>
      <c r="BE381" s="51"/>
      <c r="BF381" s="51"/>
      <c r="BG381" s="51"/>
      <c r="BH381" s="51"/>
      <c r="BI381" s="51"/>
      <c r="BJ381" s="51"/>
      <c r="BK381" s="51"/>
      <c r="BL381" s="51"/>
      <c r="BM381" s="51"/>
      <c r="BN381" s="51"/>
      <c r="BO381" s="51"/>
      <c r="BP381" s="51"/>
      <c r="BQ381" s="51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  <c r="CE381" s="63"/>
      <c r="CF381" s="63"/>
      <c r="CG381" s="63"/>
      <c r="CH381" s="63"/>
      <c r="CI381" s="63"/>
      <c r="CJ381" s="63"/>
      <c r="CK381" s="63"/>
    </row>
    <row r="382" spans="2:89" ht="13.5" hidden="1" outlineLevel="1">
      <c r="B382" s="15" t="s">
        <v>126</v>
      </c>
      <c r="C382" s="240">
        <v>70</v>
      </c>
      <c r="D382" s="240">
        <v>12</v>
      </c>
      <c r="E382" s="240"/>
      <c r="F382" s="240">
        <v>11</v>
      </c>
      <c r="G382" s="241">
        <v>2</v>
      </c>
      <c r="H382" s="241"/>
      <c r="I382" s="241"/>
      <c r="J382" s="241">
        <v>14</v>
      </c>
      <c r="K382" s="241">
        <v>1</v>
      </c>
      <c r="L382" s="241">
        <v>1</v>
      </c>
      <c r="M382" s="241"/>
      <c r="N382" s="241"/>
      <c r="O382" s="241"/>
      <c r="P382" s="241"/>
      <c r="Q382" s="241"/>
      <c r="R382" s="241"/>
      <c r="S382" s="241">
        <v>1</v>
      </c>
      <c r="T382" s="241"/>
      <c r="U382" s="241"/>
      <c r="V382" s="241"/>
      <c r="W382" s="241"/>
      <c r="X382" s="241"/>
      <c r="Y382" s="241"/>
      <c r="Z382" s="242">
        <f t="shared" si="1925"/>
        <v>112</v>
      </c>
      <c r="AA382" s="243">
        <f t="shared" si="2039"/>
        <v>500</v>
      </c>
      <c r="AB382" s="51"/>
      <c r="AC382" s="56" t="s">
        <v>126</v>
      </c>
      <c r="AD382" s="57">
        <f t="shared" si="1926"/>
        <v>93</v>
      </c>
      <c r="AE382" s="57">
        <f t="shared" si="2537"/>
        <v>2</v>
      </c>
      <c r="AF382" s="57">
        <f t="shared" si="2537"/>
        <v>0</v>
      </c>
      <c r="AG382" s="57">
        <f t="shared" si="2537"/>
        <v>0</v>
      </c>
      <c r="AH382" s="57">
        <f t="shared" si="2537"/>
        <v>14</v>
      </c>
      <c r="AI382" s="57">
        <f t="shared" si="2537"/>
        <v>1</v>
      </c>
      <c r="AJ382" s="57">
        <f t="shared" si="2537"/>
        <v>1</v>
      </c>
      <c r="AK382" s="57">
        <f t="shared" si="2537"/>
        <v>0</v>
      </c>
      <c r="AL382" s="57">
        <f t="shared" si="1927"/>
        <v>1</v>
      </c>
      <c r="AM382" s="57">
        <f t="shared" si="1928"/>
        <v>0</v>
      </c>
      <c r="AN382" s="58">
        <f t="shared" si="1929"/>
        <v>112</v>
      </c>
      <c r="AO382" s="236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51"/>
      <c r="BI382" s="51"/>
      <c r="BJ382" s="51"/>
      <c r="BK382" s="51"/>
      <c r="BL382" s="51"/>
      <c r="BM382" s="51"/>
      <c r="BN382" s="51"/>
      <c r="BO382" s="51"/>
      <c r="BP382" s="51"/>
      <c r="BQ382" s="51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  <c r="CE382" s="63"/>
      <c r="CF382" s="63"/>
      <c r="CG382" s="63"/>
      <c r="CH382" s="63"/>
      <c r="CI382" s="63"/>
      <c r="CJ382" s="63"/>
      <c r="CK382" s="63"/>
    </row>
    <row r="383" spans="2:89" ht="13.5" hidden="1" outlineLevel="1">
      <c r="B383" s="15" t="s">
        <v>127</v>
      </c>
      <c r="C383" s="240">
        <v>144</v>
      </c>
      <c r="D383" s="240">
        <v>12</v>
      </c>
      <c r="E383" s="240"/>
      <c r="F383" s="240">
        <v>7</v>
      </c>
      <c r="G383" s="241">
        <v>2</v>
      </c>
      <c r="H383" s="241"/>
      <c r="I383" s="241"/>
      <c r="J383" s="241">
        <v>10</v>
      </c>
      <c r="K383" s="241"/>
      <c r="L383" s="241">
        <v>1</v>
      </c>
      <c r="M383" s="241"/>
      <c r="N383" s="241"/>
      <c r="O383" s="241"/>
      <c r="P383" s="241"/>
      <c r="Q383" s="241"/>
      <c r="R383" s="241"/>
      <c r="S383" s="241">
        <v>1</v>
      </c>
      <c r="T383" s="241"/>
      <c r="U383" s="241"/>
      <c r="V383" s="241"/>
      <c r="W383" s="241"/>
      <c r="X383" s="241"/>
      <c r="Y383" s="241"/>
      <c r="Z383" s="242">
        <f t="shared" si="1925"/>
        <v>177</v>
      </c>
      <c r="AA383" s="243">
        <f t="shared" si="2039"/>
        <v>553</v>
      </c>
      <c r="AB383" s="51"/>
      <c r="AC383" s="56" t="s">
        <v>127</v>
      </c>
      <c r="AD383" s="57">
        <f t="shared" si="1926"/>
        <v>163</v>
      </c>
      <c r="AE383" s="57">
        <f t="shared" si="2537"/>
        <v>2</v>
      </c>
      <c r="AF383" s="57">
        <f t="shared" si="2537"/>
        <v>0</v>
      </c>
      <c r="AG383" s="57">
        <f t="shared" si="2537"/>
        <v>0</v>
      </c>
      <c r="AH383" s="57">
        <f t="shared" si="2537"/>
        <v>10</v>
      </c>
      <c r="AI383" s="57">
        <f t="shared" si="2537"/>
        <v>0</v>
      </c>
      <c r="AJ383" s="57">
        <f t="shared" si="2537"/>
        <v>1</v>
      </c>
      <c r="AK383" s="57">
        <f t="shared" si="2537"/>
        <v>0</v>
      </c>
      <c r="AL383" s="57">
        <f t="shared" si="1927"/>
        <v>1</v>
      </c>
      <c r="AM383" s="57">
        <f t="shared" si="1928"/>
        <v>0</v>
      </c>
      <c r="AN383" s="58">
        <f t="shared" si="1929"/>
        <v>177</v>
      </c>
      <c r="AO383" s="236"/>
      <c r="AP383" s="51"/>
      <c r="AQ383" s="51"/>
      <c r="AR383" s="51"/>
      <c r="AS383" s="51"/>
      <c r="AT383" s="51"/>
      <c r="AU383" s="51"/>
      <c r="AV383" s="51"/>
      <c r="AW383" s="51"/>
      <c r="AX383" s="51"/>
      <c r="AY383" s="51"/>
      <c r="AZ383" s="51"/>
      <c r="BA383" s="51"/>
      <c r="BB383" s="51"/>
      <c r="BC383" s="51"/>
      <c r="BD383" s="51"/>
      <c r="BE383" s="51"/>
      <c r="BF383" s="51"/>
      <c r="BG383" s="51"/>
      <c r="BH383" s="51"/>
      <c r="BI383" s="51"/>
      <c r="BJ383" s="51"/>
      <c r="BK383" s="51"/>
      <c r="BL383" s="51"/>
      <c r="BM383" s="51"/>
      <c r="BN383" s="51"/>
      <c r="BO383" s="51"/>
      <c r="BP383" s="51"/>
      <c r="BQ383" s="51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  <c r="CE383" s="63"/>
      <c r="CF383" s="63"/>
      <c r="CG383" s="63"/>
      <c r="CH383" s="63"/>
      <c r="CI383" s="63"/>
      <c r="CJ383" s="63"/>
      <c r="CK383" s="63"/>
    </row>
    <row r="384" spans="2:89" ht="13.5" hidden="1" outlineLevel="1">
      <c r="B384" s="15" t="s">
        <v>128</v>
      </c>
      <c r="C384" s="240">
        <v>83</v>
      </c>
      <c r="D384" s="240">
        <v>7</v>
      </c>
      <c r="E384" s="240">
        <v>1</v>
      </c>
      <c r="F384" s="240">
        <v>6</v>
      </c>
      <c r="G384" s="241">
        <v>4</v>
      </c>
      <c r="H384" s="241"/>
      <c r="I384" s="241"/>
      <c r="J384" s="241">
        <v>12</v>
      </c>
      <c r="K384" s="241">
        <v>2</v>
      </c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41"/>
      <c r="X384" s="241"/>
      <c r="Y384" s="241"/>
      <c r="Z384" s="242">
        <f t="shared" si="1925"/>
        <v>115</v>
      </c>
      <c r="AA384" s="243">
        <f t="shared" si="2039"/>
        <v>552</v>
      </c>
      <c r="AB384" s="51"/>
      <c r="AC384" s="59" t="s">
        <v>128</v>
      </c>
      <c r="AD384" s="60">
        <f t="shared" si="1926"/>
        <v>97</v>
      </c>
      <c r="AE384" s="60">
        <f t="shared" si="2537"/>
        <v>4</v>
      </c>
      <c r="AF384" s="60">
        <f t="shared" si="2537"/>
        <v>0</v>
      </c>
      <c r="AG384" s="60">
        <f t="shared" si="2537"/>
        <v>0</v>
      </c>
      <c r="AH384" s="60">
        <f t="shared" si="2537"/>
        <v>12</v>
      </c>
      <c r="AI384" s="60">
        <f t="shared" si="2537"/>
        <v>2</v>
      </c>
      <c r="AJ384" s="60">
        <f t="shared" si="2537"/>
        <v>0</v>
      </c>
      <c r="AK384" s="60">
        <f t="shared" si="2537"/>
        <v>0</v>
      </c>
      <c r="AL384" s="60">
        <f t="shared" si="1927"/>
        <v>0</v>
      </c>
      <c r="AM384" s="60">
        <f t="shared" si="1928"/>
        <v>0</v>
      </c>
      <c r="AN384" s="61">
        <f t="shared" si="1929"/>
        <v>115</v>
      </c>
      <c r="AO384" s="236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/>
      <c r="BE384" s="51"/>
      <c r="BF384" s="51"/>
      <c r="BG384" s="51"/>
      <c r="BH384" s="51"/>
      <c r="BI384" s="51"/>
      <c r="BJ384" s="51"/>
      <c r="BK384" s="51"/>
      <c r="BL384" s="51"/>
      <c r="BM384" s="51"/>
      <c r="BN384" s="51"/>
      <c r="BO384" s="51"/>
      <c r="BP384" s="51"/>
      <c r="BQ384" s="51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  <c r="CE384" s="63"/>
      <c r="CF384" s="63"/>
      <c r="CG384" s="63"/>
      <c r="CH384" s="63"/>
      <c r="CI384" s="63"/>
      <c r="CJ384" s="63"/>
      <c r="CK384" s="63"/>
    </row>
    <row r="385" spans="2:89" ht="13.5" hidden="1" outlineLevel="1">
      <c r="B385" s="15" t="s">
        <v>129</v>
      </c>
      <c r="C385" s="240">
        <v>78</v>
      </c>
      <c r="D385" s="240">
        <v>7</v>
      </c>
      <c r="E385" s="240">
        <v>5</v>
      </c>
      <c r="F385" s="240">
        <v>4</v>
      </c>
      <c r="G385" s="241">
        <v>1</v>
      </c>
      <c r="H385" s="241"/>
      <c r="I385" s="241"/>
      <c r="J385" s="241">
        <v>14</v>
      </c>
      <c r="K385" s="241">
        <v>4</v>
      </c>
      <c r="L385" s="241"/>
      <c r="M385" s="241"/>
      <c r="N385" s="241"/>
      <c r="O385" s="241"/>
      <c r="P385" s="241"/>
      <c r="Q385" s="241"/>
      <c r="R385" s="241"/>
      <c r="S385" s="241">
        <v>1</v>
      </c>
      <c r="T385" s="241"/>
      <c r="U385" s="241"/>
      <c r="V385" s="241"/>
      <c r="W385" s="241"/>
      <c r="X385" s="241"/>
      <c r="Y385" s="241"/>
      <c r="Z385" s="242">
        <f t="shared" si="1925"/>
        <v>114</v>
      </c>
      <c r="AA385" s="243">
        <f t="shared" si="2039"/>
        <v>518</v>
      </c>
      <c r="AB385" s="51"/>
      <c r="AC385" s="59" t="s">
        <v>129</v>
      </c>
      <c r="AD385" s="60">
        <f t="shared" si="1926"/>
        <v>94</v>
      </c>
      <c r="AE385" s="60">
        <f t="shared" si="2537"/>
        <v>1</v>
      </c>
      <c r="AF385" s="60">
        <f t="shared" si="2537"/>
        <v>0</v>
      </c>
      <c r="AG385" s="60">
        <f t="shared" si="2537"/>
        <v>0</v>
      </c>
      <c r="AH385" s="60">
        <f t="shared" si="2537"/>
        <v>14</v>
      </c>
      <c r="AI385" s="60">
        <f t="shared" si="2537"/>
        <v>4</v>
      </c>
      <c r="AJ385" s="60">
        <f t="shared" si="2537"/>
        <v>0</v>
      </c>
      <c r="AK385" s="60">
        <f t="shared" si="2537"/>
        <v>0</v>
      </c>
      <c r="AL385" s="60">
        <f t="shared" si="1927"/>
        <v>1</v>
      </c>
      <c r="AM385" s="60">
        <f t="shared" si="1928"/>
        <v>0</v>
      </c>
      <c r="AN385" s="61">
        <f t="shared" si="1929"/>
        <v>114</v>
      </c>
      <c r="AO385" s="236"/>
      <c r="AP385" s="51"/>
      <c r="AQ385" s="51"/>
      <c r="AR385" s="51"/>
      <c r="AS385" s="51"/>
      <c r="AT385" s="51"/>
      <c r="AU385" s="51"/>
      <c r="AV385" s="51"/>
      <c r="AW385" s="51"/>
      <c r="AX385" s="51"/>
      <c r="AY385" s="51"/>
      <c r="AZ385" s="51"/>
      <c r="BA385" s="51"/>
      <c r="BB385" s="51"/>
      <c r="BC385" s="51"/>
      <c r="BD385" s="51"/>
      <c r="BE385" s="51"/>
      <c r="BF385" s="51"/>
      <c r="BG385" s="51"/>
      <c r="BH385" s="51"/>
      <c r="BI385" s="51"/>
      <c r="BJ385" s="51"/>
      <c r="BK385" s="51"/>
      <c r="BL385" s="51"/>
      <c r="BM385" s="51"/>
      <c r="BN385" s="51"/>
      <c r="BO385" s="51"/>
      <c r="BP385" s="51"/>
      <c r="BQ385" s="51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  <c r="CE385" s="63"/>
      <c r="CF385" s="63"/>
      <c r="CG385" s="63"/>
      <c r="CH385" s="63"/>
      <c r="CI385" s="63"/>
      <c r="CJ385" s="63"/>
      <c r="CK385" s="63"/>
    </row>
    <row r="386" spans="2:89" ht="13.5" hidden="1" outlineLevel="1">
      <c r="B386" s="15" t="s">
        <v>130</v>
      </c>
      <c r="C386" s="240">
        <v>71</v>
      </c>
      <c r="D386" s="240">
        <v>5</v>
      </c>
      <c r="E386" s="240">
        <v>2</v>
      </c>
      <c r="F386" s="240">
        <v>6</v>
      </c>
      <c r="G386" s="241">
        <v>4</v>
      </c>
      <c r="H386" s="241"/>
      <c r="I386" s="241"/>
      <c r="J386" s="241">
        <v>15</v>
      </c>
      <c r="K386" s="241">
        <v>1</v>
      </c>
      <c r="L386" s="241"/>
      <c r="M386" s="241"/>
      <c r="N386" s="241"/>
      <c r="O386" s="241"/>
      <c r="P386" s="241"/>
      <c r="Q386" s="241"/>
      <c r="R386" s="241"/>
      <c r="S386" s="241"/>
      <c r="T386" s="241"/>
      <c r="U386" s="241"/>
      <c r="V386" s="241"/>
      <c r="W386" s="241"/>
      <c r="X386" s="241"/>
      <c r="Y386" s="241"/>
      <c r="Z386" s="242">
        <f t="shared" si="1925"/>
        <v>104</v>
      </c>
      <c r="AA386" s="243">
        <f t="shared" si="2039"/>
        <v>510</v>
      </c>
      <c r="AB386" s="51"/>
      <c r="AC386" s="59" t="s">
        <v>130</v>
      </c>
      <c r="AD386" s="60">
        <f t="shared" si="1926"/>
        <v>84</v>
      </c>
      <c r="AE386" s="60">
        <f t="shared" si="2537"/>
        <v>4</v>
      </c>
      <c r="AF386" s="60">
        <f t="shared" si="2537"/>
        <v>0</v>
      </c>
      <c r="AG386" s="60">
        <f t="shared" si="2537"/>
        <v>0</v>
      </c>
      <c r="AH386" s="60">
        <f t="shared" si="2537"/>
        <v>15</v>
      </c>
      <c r="AI386" s="60">
        <f t="shared" si="2537"/>
        <v>1</v>
      </c>
      <c r="AJ386" s="60">
        <f t="shared" si="2537"/>
        <v>0</v>
      </c>
      <c r="AK386" s="60">
        <f t="shared" si="2537"/>
        <v>0</v>
      </c>
      <c r="AL386" s="60">
        <f t="shared" si="1927"/>
        <v>0</v>
      </c>
      <c r="AM386" s="60">
        <f t="shared" si="1928"/>
        <v>0</v>
      </c>
      <c r="AN386" s="61">
        <f t="shared" si="1929"/>
        <v>104</v>
      </c>
      <c r="AO386" s="236"/>
      <c r="AP386" s="51"/>
      <c r="AQ386" s="51"/>
      <c r="AR386" s="51"/>
      <c r="AS386" s="51"/>
      <c r="AT386" s="51"/>
      <c r="AU386" s="51"/>
      <c r="AV386" s="51"/>
      <c r="AW386" s="51"/>
      <c r="AX386" s="51"/>
      <c r="AY386" s="51"/>
      <c r="AZ386" s="51"/>
      <c r="BA386" s="51"/>
      <c r="BB386" s="51"/>
      <c r="BC386" s="51"/>
      <c r="BD386" s="51"/>
      <c r="BE386" s="51"/>
      <c r="BF386" s="51"/>
      <c r="BG386" s="51"/>
      <c r="BH386" s="51"/>
      <c r="BI386" s="51"/>
      <c r="BJ386" s="51"/>
      <c r="BK386" s="51"/>
      <c r="BL386" s="51"/>
      <c r="BM386" s="51"/>
      <c r="BN386" s="51"/>
      <c r="BO386" s="51"/>
      <c r="BP386" s="51"/>
      <c r="BQ386" s="51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  <c r="CE386" s="63"/>
      <c r="CF386" s="63"/>
      <c r="CG386" s="63"/>
      <c r="CH386" s="63"/>
      <c r="CI386" s="63"/>
      <c r="CJ386" s="63"/>
      <c r="CK386" s="63"/>
    </row>
    <row r="387" spans="2:89" ht="13.5" hidden="1" outlineLevel="1">
      <c r="B387" s="15" t="s">
        <v>131</v>
      </c>
      <c r="C387" s="240">
        <v>81</v>
      </c>
      <c r="D387" s="240">
        <v>10</v>
      </c>
      <c r="E387" s="240">
        <v>1</v>
      </c>
      <c r="F387" s="240">
        <v>8</v>
      </c>
      <c r="G387" s="241">
        <v>4</v>
      </c>
      <c r="H387" s="241"/>
      <c r="I387" s="241"/>
      <c r="J387" s="241">
        <v>4</v>
      </c>
      <c r="K387" s="241">
        <v>1</v>
      </c>
      <c r="L387" s="241"/>
      <c r="M387" s="241">
        <v>1</v>
      </c>
      <c r="N387" s="241"/>
      <c r="O387" s="241"/>
      <c r="P387" s="241"/>
      <c r="Q387" s="241"/>
      <c r="R387" s="241"/>
      <c r="S387" s="241">
        <v>1</v>
      </c>
      <c r="T387" s="241"/>
      <c r="U387" s="241"/>
      <c r="V387" s="241"/>
      <c r="W387" s="241"/>
      <c r="X387" s="241"/>
      <c r="Y387" s="241"/>
      <c r="Z387" s="242">
        <f t="shared" si="1925"/>
        <v>111</v>
      </c>
      <c r="AA387" s="243">
        <f t="shared" si="2039"/>
        <v>444</v>
      </c>
      <c r="AB387" s="51"/>
      <c r="AC387" s="59" t="s">
        <v>131</v>
      </c>
      <c r="AD387" s="60">
        <f t="shared" si="1926"/>
        <v>100</v>
      </c>
      <c r="AE387" s="60">
        <f t="shared" si="2537"/>
        <v>4</v>
      </c>
      <c r="AF387" s="60">
        <f t="shared" si="2537"/>
        <v>0</v>
      </c>
      <c r="AG387" s="60">
        <f t="shared" si="2537"/>
        <v>0</v>
      </c>
      <c r="AH387" s="60">
        <f t="shared" si="2537"/>
        <v>4</v>
      </c>
      <c r="AI387" s="60">
        <f t="shared" si="2537"/>
        <v>1</v>
      </c>
      <c r="AJ387" s="60">
        <f t="shared" si="2537"/>
        <v>0</v>
      </c>
      <c r="AK387" s="60">
        <f t="shared" si="2537"/>
        <v>1</v>
      </c>
      <c r="AL387" s="60">
        <f t="shared" si="1927"/>
        <v>1</v>
      </c>
      <c r="AM387" s="60">
        <f t="shared" si="1928"/>
        <v>0</v>
      </c>
      <c r="AN387" s="61">
        <f t="shared" si="1929"/>
        <v>111</v>
      </c>
      <c r="AO387" s="236"/>
      <c r="AP387" s="51"/>
      <c r="AQ387" s="51"/>
      <c r="AR387" s="51"/>
      <c r="AS387" s="51"/>
      <c r="AT387" s="51"/>
      <c r="AU387" s="51"/>
      <c r="AV387" s="51"/>
      <c r="AW387" s="51"/>
      <c r="AX387" s="51"/>
      <c r="AY387" s="51"/>
      <c r="AZ387" s="51"/>
      <c r="BA387" s="51"/>
      <c r="BB387" s="51"/>
      <c r="BC387" s="51"/>
      <c r="BD387" s="51"/>
      <c r="BE387" s="51"/>
      <c r="BF387" s="51"/>
      <c r="BG387" s="51"/>
      <c r="BH387" s="51"/>
      <c r="BI387" s="51"/>
      <c r="BJ387" s="51"/>
      <c r="BK387" s="51"/>
      <c r="BL387" s="51"/>
      <c r="BM387" s="51"/>
      <c r="BN387" s="51"/>
      <c r="BO387" s="51"/>
      <c r="BP387" s="51"/>
      <c r="BQ387" s="51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  <c r="CE387" s="63"/>
      <c r="CF387" s="63"/>
      <c r="CG387" s="63"/>
      <c r="CH387" s="63"/>
      <c r="CI387" s="63"/>
      <c r="CJ387" s="63"/>
      <c r="CK387" s="63"/>
    </row>
    <row r="388" spans="2:89" ht="13.5" hidden="1" outlineLevel="1">
      <c r="B388" s="15" t="s">
        <v>132</v>
      </c>
      <c r="C388" s="240">
        <v>86</v>
      </c>
      <c r="D388" s="240">
        <v>8</v>
      </c>
      <c r="E388" s="240"/>
      <c r="F388" s="240">
        <v>8</v>
      </c>
      <c r="G388" s="241">
        <v>4</v>
      </c>
      <c r="H388" s="241"/>
      <c r="I388" s="241"/>
      <c r="J388" s="241">
        <v>15</v>
      </c>
      <c r="K388" s="241">
        <v>2</v>
      </c>
      <c r="L388" s="241"/>
      <c r="M388" s="241"/>
      <c r="N388" s="241"/>
      <c r="O388" s="241"/>
      <c r="P388" s="241"/>
      <c r="Q388" s="241"/>
      <c r="R388" s="241"/>
      <c r="S388" s="241"/>
      <c r="T388" s="241"/>
      <c r="U388" s="241"/>
      <c r="V388" s="241"/>
      <c r="W388" s="241"/>
      <c r="X388" s="241"/>
      <c r="Y388" s="241"/>
      <c r="Z388" s="242">
        <f t="shared" si="1925"/>
        <v>123</v>
      </c>
      <c r="AA388" s="243">
        <f t="shared" si="2039"/>
        <v>452</v>
      </c>
      <c r="AB388" s="51"/>
      <c r="AC388" s="56" t="s">
        <v>132</v>
      </c>
      <c r="AD388" s="57">
        <f t="shared" si="1926"/>
        <v>102</v>
      </c>
      <c r="AE388" s="57">
        <f t="shared" si="2537"/>
        <v>4</v>
      </c>
      <c r="AF388" s="57">
        <f t="shared" si="2537"/>
        <v>0</v>
      </c>
      <c r="AG388" s="57">
        <f t="shared" si="2537"/>
        <v>0</v>
      </c>
      <c r="AH388" s="57">
        <f t="shared" ref="AH388:AH427" si="2667">J388</f>
        <v>15</v>
      </c>
      <c r="AI388" s="57">
        <f t="shared" ref="AI388:AI427" si="2668">K388</f>
        <v>2</v>
      </c>
      <c r="AJ388" s="57">
        <f t="shared" ref="AJ388:AJ427" si="2669">L388</f>
        <v>0</v>
      </c>
      <c r="AK388" s="57">
        <f t="shared" ref="AK388:AK427" si="2670">M388</f>
        <v>0</v>
      </c>
      <c r="AL388" s="57">
        <f t="shared" si="1927"/>
        <v>0</v>
      </c>
      <c r="AM388" s="57">
        <f t="shared" si="1928"/>
        <v>0</v>
      </c>
      <c r="AN388" s="58">
        <f t="shared" si="1929"/>
        <v>123</v>
      </c>
      <c r="AO388" s="236"/>
      <c r="AP388" s="51"/>
      <c r="AQ388" s="51"/>
      <c r="AR388" s="51"/>
      <c r="AS388" s="51"/>
      <c r="AT388" s="51"/>
      <c r="AU388" s="51"/>
      <c r="AV388" s="51"/>
      <c r="AW388" s="51"/>
      <c r="AX388" s="51"/>
      <c r="AY388" s="51"/>
      <c r="AZ388" s="51"/>
      <c r="BA388" s="51"/>
      <c r="BB388" s="51"/>
      <c r="BC388" s="51"/>
      <c r="BD388" s="51"/>
      <c r="BE388" s="51"/>
      <c r="BF388" s="51"/>
      <c r="BG388" s="51"/>
      <c r="BH388" s="51"/>
      <c r="BI388" s="51"/>
      <c r="BJ388" s="51"/>
      <c r="BK388" s="51"/>
      <c r="BL388" s="51"/>
      <c r="BM388" s="51"/>
      <c r="BN388" s="51"/>
      <c r="BO388" s="51"/>
      <c r="BP388" s="51"/>
      <c r="BQ388" s="51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  <c r="CE388" s="63"/>
      <c r="CF388" s="63"/>
      <c r="CG388" s="63"/>
      <c r="CH388" s="63"/>
      <c r="CI388" s="63"/>
      <c r="CJ388" s="63"/>
      <c r="CK388" s="63"/>
    </row>
    <row r="389" spans="2:89" ht="13.5" hidden="1" outlineLevel="1">
      <c r="B389" s="15" t="s">
        <v>133</v>
      </c>
      <c r="C389" s="240">
        <v>73</v>
      </c>
      <c r="D389" s="240">
        <v>2</v>
      </c>
      <c r="E389" s="240"/>
      <c r="F389" s="240">
        <v>8</v>
      </c>
      <c r="G389" s="241">
        <v>4</v>
      </c>
      <c r="H389" s="241"/>
      <c r="I389" s="241"/>
      <c r="J389" s="241">
        <v>17</v>
      </c>
      <c r="K389" s="241">
        <v>1</v>
      </c>
      <c r="L389" s="241"/>
      <c r="M389" s="241">
        <v>1</v>
      </c>
      <c r="N389" s="241"/>
      <c r="O389" s="241"/>
      <c r="P389" s="241"/>
      <c r="Q389" s="241"/>
      <c r="R389" s="241"/>
      <c r="S389" s="241"/>
      <c r="T389" s="241"/>
      <c r="U389" s="241"/>
      <c r="V389" s="241"/>
      <c r="W389" s="241"/>
      <c r="X389" s="241"/>
      <c r="Y389" s="241"/>
      <c r="Z389" s="242">
        <f t="shared" si="1925"/>
        <v>106</v>
      </c>
      <c r="AA389" s="243">
        <f t="shared" si="2039"/>
        <v>444</v>
      </c>
      <c r="AB389" s="51"/>
      <c r="AC389" s="56" t="s">
        <v>133</v>
      </c>
      <c r="AD389" s="57">
        <f t="shared" si="1926"/>
        <v>83</v>
      </c>
      <c r="AE389" s="57">
        <f t="shared" ref="AE389:AE427" si="2671">G389</f>
        <v>4</v>
      </c>
      <c r="AF389" s="57">
        <f t="shared" ref="AF389:AF427" si="2672">H389</f>
        <v>0</v>
      </c>
      <c r="AG389" s="57">
        <f t="shared" ref="AG389:AG427" si="2673">I389</f>
        <v>0</v>
      </c>
      <c r="AH389" s="57">
        <f t="shared" si="2667"/>
        <v>17</v>
      </c>
      <c r="AI389" s="57">
        <f t="shared" si="2668"/>
        <v>1</v>
      </c>
      <c r="AJ389" s="57">
        <f t="shared" si="2669"/>
        <v>0</v>
      </c>
      <c r="AK389" s="57">
        <f t="shared" si="2670"/>
        <v>1</v>
      </c>
      <c r="AL389" s="57">
        <f t="shared" si="1927"/>
        <v>0</v>
      </c>
      <c r="AM389" s="57">
        <f t="shared" si="1928"/>
        <v>0</v>
      </c>
      <c r="AN389" s="58">
        <f t="shared" si="1929"/>
        <v>106</v>
      </c>
      <c r="AO389" s="236"/>
      <c r="AP389" s="51"/>
      <c r="AQ389" s="51"/>
      <c r="AR389" s="51"/>
      <c r="AS389" s="51"/>
      <c r="AT389" s="51"/>
      <c r="AU389" s="51"/>
      <c r="AV389" s="51"/>
      <c r="AW389" s="51"/>
      <c r="AX389" s="51"/>
      <c r="AY389" s="51"/>
      <c r="AZ389" s="51"/>
      <c r="BA389" s="51"/>
      <c r="BB389" s="51"/>
      <c r="BC389" s="51"/>
      <c r="BD389" s="51"/>
      <c r="BE389" s="51"/>
      <c r="BF389" s="51"/>
      <c r="BG389" s="51"/>
      <c r="BH389" s="51"/>
      <c r="BI389" s="51"/>
      <c r="BJ389" s="51"/>
      <c r="BK389" s="51"/>
      <c r="BL389" s="51"/>
      <c r="BM389" s="51"/>
      <c r="BN389" s="51"/>
      <c r="BO389" s="51"/>
      <c r="BP389" s="51"/>
      <c r="BQ389" s="51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  <c r="CE389" s="63"/>
      <c r="CF389" s="63"/>
      <c r="CG389" s="63"/>
      <c r="CH389" s="63"/>
      <c r="CI389" s="63"/>
      <c r="CJ389" s="63"/>
      <c r="CK389" s="63"/>
    </row>
    <row r="390" spans="2:89" ht="13.5" hidden="1" outlineLevel="1">
      <c r="B390" s="15" t="s">
        <v>134</v>
      </c>
      <c r="C390" s="240">
        <v>88</v>
      </c>
      <c r="D390" s="240">
        <v>9</v>
      </c>
      <c r="E390" s="240"/>
      <c r="F390" s="240">
        <v>11</v>
      </c>
      <c r="G390" s="241">
        <v>1</v>
      </c>
      <c r="H390" s="241"/>
      <c r="I390" s="241"/>
      <c r="J390" s="241">
        <v>12</v>
      </c>
      <c r="K390" s="241">
        <v>2</v>
      </c>
      <c r="L390" s="241"/>
      <c r="M390" s="241"/>
      <c r="N390" s="241"/>
      <c r="O390" s="241"/>
      <c r="P390" s="241"/>
      <c r="Q390" s="241"/>
      <c r="R390" s="241"/>
      <c r="S390" s="241"/>
      <c r="T390" s="241"/>
      <c r="U390" s="241"/>
      <c r="V390" s="241"/>
      <c r="W390" s="241"/>
      <c r="X390" s="241"/>
      <c r="Y390" s="241"/>
      <c r="Z390" s="242">
        <f t="shared" si="1925"/>
        <v>123</v>
      </c>
      <c r="AA390" s="243">
        <f t="shared" si="2039"/>
        <v>463</v>
      </c>
      <c r="AB390" s="51"/>
      <c r="AC390" s="56" t="s">
        <v>134</v>
      </c>
      <c r="AD390" s="57">
        <f t="shared" si="1926"/>
        <v>108</v>
      </c>
      <c r="AE390" s="57">
        <f t="shared" si="2671"/>
        <v>1</v>
      </c>
      <c r="AF390" s="57">
        <f t="shared" si="2672"/>
        <v>0</v>
      </c>
      <c r="AG390" s="57">
        <f t="shared" si="2673"/>
        <v>0</v>
      </c>
      <c r="AH390" s="57">
        <f t="shared" si="2667"/>
        <v>12</v>
      </c>
      <c r="AI390" s="57">
        <f t="shared" si="2668"/>
        <v>2</v>
      </c>
      <c r="AJ390" s="57">
        <f t="shared" si="2669"/>
        <v>0</v>
      </c>
      <c r="AK390" s="57">
        <f t="shared" si="2670"/>
        <v>0</v>
      </c>
      <c r="AL390" s="57">
        <f t="shared" si="1927"/>
        <v>0</v>
      </c>
      <c r="AM390" s="57">
        <f t="shared" si="1928"/>
        <v>0</v>
      </c>
      <c r="AN390" s="58">
        <f t="shared" si="1929"/>
        <v>123</v>
      </c>
      <c r="AO390" s="236"/>
      <c r="AP390" s="51"/>
      <c r="AQ390" s="51"/>
      <c r="AR390" s="51"/>
      <c r="AS390" s="51"/>
      <c r="AT390" s="51"/>
      <c r="AU390" s="51"/>
      <c r="AV390" s="51"/>
      <c r="AW390" s="51"/>
      <c r="AX390" s="51"/>
      <c r="AY390" s="51"/>
      <c r="AZ390" s="51"/>
      <c r="BA390" s="51"/>
      <c r="BB390" s="51"/>
      <c r="BC390" s="51"/>
      <c r="BD390" s="51"/>
      <c r="BE390" s="51"/>
      <c r="BF390" s="51"/>
      <c r="BG390" s="51"/>
      <c r="BH390" s="51"/>
      <c r="BI390" s="51"/>
      <c r="BJ390" s="51"/>
      <c r="BK390" s="51"/>
      <c r="BL390" s="51"/>
      <c r="BM390" s="51"/>
      <c r="BN390" s="51"/>
      <c r="BO390" s="51"/>
      <c r="BP390" s="51"/>
      <c r="BQ390" s="51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  <c r="CE390" s="63"/>
      <c r="CF390" s="63"/>
      <c r="CG390" s="63"/>
      <c r="CH390" s="63"/>
      <c r="CI390" s="63"/>
      <c r="CJ390" s="63"/>
      <c r="CK390" s="63"/>
    </row>
    <row r="391" spans="2:89" ht="13.5" hidden="1" outlineLevel="1">
      <c r="B391" s="15" t="s">
        <v>135</v>
      </c>
      <c r="C391" s="240">
        <v>45</v>
      </c>
      <c r="D391" s="240">
        <v>4</v>
      </c>
      <c r="E391" s="240">
        <v>1</v>
      </c>
      <c r="F391" s="240">
        <v>8</v>
      </c>
      <c r="G391" s="241">
        <v>2</v>
      </c>
      <c r="H391" s="241"/>
      <c r="I391" s="241"/>
      <c r="J391" s="241">
        <v>10</v>
      </c>
      <c r="K391" s="241">
        <v>1</v>
      </c>
      <c r="L391" s="241"/>
      <c r="M391" s="241"/>
      <c r="N391" s="241"/>
      <c r="O391" s="241"/>
      <c r="P391" s="241"/>
      <c r="Q391" s="241"/>
      <c r="R391" s="241"/>
      <c r="S391" s="241"/>
      <c r="T391" s="241"/>
      <c r="U391" s="241"/>
      <c r="V391" s="241"/>
      <c r="W391" s="241"/>
      <c r="X391" s="241"/>
      <c r="Y391" s="241"/>
      <c r="Z391" s="242">
        <f t="shared" si="1925"/>
        <v>71</v>
      </c>
      <c r="AA391" s="243">
        <f t="shared" si="2039"/>
        <v>423</v>
      </c>
      <c r="AB391" s="51"/>
      <c r="AC391" s="56" t="s">
        <v>135</v>
      </c>
      <c r="AD391" s="57">
        <f t="shared" si="1926"/>
        <v>58</v>
      </c>
      <c r="AE391" s="57">
        <f t="shared" si="2671"/>
        <v>2</v>
      </c>
      <c r="AF391" s="57">
        <f t="shared" si="2672"/>
        <v>0</v>
      </c>
      <c r="AG391" s="57">
        <f t="shared" si="2673"/>
        <v>0</v>
      </c>
      <c r="AH391" s="57">
        <f t="shared" si="2667"/>
        <v>10</v>
      </c>
      <c r="AI391" s="57">
        <f t="shared" si="2668"/>
        <v>1</v>
      </c>
      <c r="AJ391" s="57">
        <f t="shared" si="2669"/>
        <v>0</v>
      </c>
      <c r="AK391" s="57">
        <f t="shared" si="2670"/>
        <v>0</v>
      </c>
      <c r="AL391" s="57">
        <f t="shared" si="1927"/>
        <v>0</v>
      </c>
      <c r="AM391" s="57">
        <f t="shared" si="1928"/>
        <v>0</v>
      </c>
      <c r="AN391" s="58">
        <f t="shared" si="1929"/>
        <v>71</v>
      </c>
      <c r="AO391" s="236"/>
      <c r="AP391" s="51"/>
      <c r="AQ391" s="51"/>
      <c r="AR391" s="51"/>
      <c r="AS391" s="51"/>
      <c r="AT391" s="51"/>
      <c r="AU391" s="51"/>
      <c r="AV391" s="51"/>
      <c r="AW391" s="51"/>
      <c r="AX391" s="51"/>
      <c r="AY391" s="51"/>
      <c r="AZ391" s="51"/>
      <c r="BA391" s="51"/>
      <c r="BB391" s="51"/>
      <c r="BC391" s="51"/>
      <c r="BD391" s="51"/>
      <c r="BE391" s="51"/>
      <c r="BF391" s="51"/>
      <c r="BG391" s="51"/>
      <c r="BH391" s="51"/>
      <c r="BI391" s="51"/>
      <c r="BJ391" s="51"/>
      <c r="BK391" s="51"/>
      <c r="BL391" s="51"/>
      <c r="BM391" s="51"/>
      <c r="BN391" s="51"/>
      <c r="BO391" s="51"/>
      <c r="BP391" s="51"/>
      <c r="BQ391" s="51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  <c r="CE391" s="63"/>
      <c r="CF391" s="63"/>
      <c r="CG391" s="63"/>
      <c r="CH391" s="63"/>
      <c r="CI391" s="63"/>
      <c r="CJ391" s="63"/>
      <c r="CK391" s="63"/>
    </row>
    <row r="392" spans="2:89" ht="13.5" hidden="1" outlineLevel="1">
      <c r="B392" s="15" t="s">
        <v>136</v>
      </c>
      <c r="C392" s="240">
        <v>101</v>
      </c>
      <c r="D392" s="240">
        <v>8</v>
      </c>
      <c r="E392" s="240">
        <v>2</v>
      </c>
      <c r="F392" s="240">
        <v>6</v>
      </c>
      <c r="G392" s="241">
        <v>2</v>
      </c>
      <c r="H392" s="241"/>
      <c r="I392" s="241"/>
      <c r="J392" s="241">
        <v>15</v>
      </c>
      <c r="K392" s="241"/>
      <c r="L392" s="241"/>
      <c r="M392" s="241"/>
      <c r="N392" s="241"/>
      <c r="O392" s="241"/>
      <c r="P392" s="241"/>
      <c r="Q392" s="241"/>
      <c r="R392" s="241"/>
      <c r="S392" s="241"/>
      <c r="T392" s="241"/>
      <c r="U392" s="241"/>
      <c r="V392" s="241"/>
      <c r="W392" s="241"/>
      <c r="X392" s="241"/>
      <c r="Y392" s="241"/>
      <c r="Z392" s="242">
        <f t="shared" si="1925"/>
        <v>134</v>
      </c>
      <c r="AA392" s="243">
        <f t="shared" si="2039"/>
        <v>434</v>
      </c>
      <c r="AB392" s="51"/>
      <c r="AC392" s="59" t="s">
        <v>136</v>
      </c>
      <c r="AD392" s="60">
        <f t="shared" si="1926"/>
        <v>117</v>
      </c>
      <c r="AE392" s="60">
        <f t="shared" si="2671"/>
        <v>2</v>
      </c>
      <c r="AF392" s="60">
        <f t="shared" si="2672"/>
        <v>0</v>
      </c>
      <c r="AG392" s="60">
        <f t="shared" si="2673"/>
        <v>0</v>
      </c>
      <c r="AH392" s="60">
        <f t="shared" si="2667"/>
        <v>15</v>
      </c>
      <c r="AI392" s="60">
        <f t="shared" si="2668"/>
        <v>0</v>
      </c>
      <c r="AJ392" s="60">
        <f t="shared" si="2669"/>
        <v>0</v>
      </c>
      <c r="AK392" s="60">
        <f t="shared" si="2670"/>
        <v>0</v>
      </c>
      <c r="AL392" s="60">
        <f t="shared" si="1927"/>
        <v>0</v>
      </c>
      <c r="AM392" s="60">
        <f t="shared" si="1928"/>
        <v>0</v>
      </c>
      <c r="AN392" s="61">
        <f t="shared" si="1929"/>
        <v>134</v>
      </c>
      <c r="AO392" s="236"/>
      <c r="AP392" s="51"/>
      <c r="AQ392" s="51"/>
      <c r="AR392" s="51"/>
      <c r="AS392" s="51"/>
      <c r="AT392" s="51"/>
      <c r="AU392" s="51"/>
      <c r="AV392" s="51"/>
      <c r="AW392" s="51"/>
      <c r="AX392" s="51"/>
      <c r="AY392" s="51"/>
      <c r="AZ392" s="51"/>
      <c r="BA392" s="51"/>
      <c r="BB392" s="51"/>
      <c r="BC392" s="51"/>
      <c r="BD392" s="51"/>
      <c r="BE392" s="51"/>
      <c r="BF392" s="51"/>
      <c r="BG392" s="51"/>
      <c r="BH392" s="51"/>
      <c r="BI392" s="51"/>
      <c r="BJ392" s="51"/>
      <c r="BK392" s="51"/>
      <c r="BL392" s="51"/>
      <c r="BM392" s="51"/>
      <c r="BN392" s="51"/>
      <c r="BO392" s="51"/>
      <c r="BP392" s="51"/>
      <c r="BQ392" s="51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  <c r="CE392" s="63"/>
      <c r="CF392" s="63"/>
      <c r="CG392" s="63"/>
      <c r="CH392" s="63"/>
      <c r="CI392" s="63"/>
      <c r="CJ392" s="63"/>
      <c r="CK392" s="63"/>
    </row>
    <row r="393" spans="2:89" ht="13.5" hidden="1" outlineLevel="1">
      <c r="B393" s="15" t="s">
        <v>137</v>
      </c>
      <c r="C393" s="240">
        <v>82</v>
      </c>
      <c r="D393" s="240">
        <v>6</v>
      </c>
      <c r="E393" s="240"/>
      <c r="F393" s="240">
        <v>8</v>
      </c>
      <c r="G393" s="241">
        <v>1</v>
      </c>
      <c r="H393" s="241"/>
      <c r="I393" s="241"/>
      <c r="J393" s="241">
        <v>9</v>
      </c>
      <c r="K393" s="241">
        <v>1</v>
      </c>
      <c r="L393" s="241"/>
      <c r="M393" s="241">
        <v>1</v>
      </c>
      <c r="N393" s="241"/>
      <c r="O393" s="241"/>
      <c r="P393" s="241"/>
      <c r="Q393" s="241"/>
      <c r="R393" s="241"/>
      <c r="S393" s="241"/>
      <c r="T393" s="241"/>
      <c r="U393" s="241"/>
      <c r="V393" s="241"/>
      <c r="W393" s="241"/>
      <c r="X393" s="241"/>
      <c r="Y393" s="241"/>
      <c r="Z393" s="242">
        <f t="shared" si="1925"/>
        <v>108</v>
      </c>
      <c r="AA393" s="243">
        <f t="shared" si="2039"/>
        <v>436</v>
      </c>
      <c r="AB393" s="51"/>
      <c r="AC393" s="59" t="s">
        <v>137</v>
      </c>
      <c r="AD393" s="60">
        <f t="shared" si="1926"/>
        <v>96</v>
      </c>
      <c r="AE393" s="60">
        <f t="shared" si="2671"/>
        <v>1</v>
      </c>
      <c r="AF393" s="60">
        <f t="shared" si="2672"/>
        <v>0</v>
      </c>
      <c r="AG393" s="60">
        <f t="shared" si="2673"/>
        <v>0</v>
      </c>
      <c r="AH393" s="60">
        <f t="shared" si="2667"/>
        <v>9</v>
      </c>
      <c r="AI393" s="60">
        <f t="shared" si="2668"/>
        <v>1</v>
      </c>
      <c r="AJ393" s="60">
        <f t="shared" si="2669"/>
        <v>0</v>
      </c>
      <c r="AK393" s="60">
        <f t="shared" si="2670"/>
        <v>1</v>
      </c>
      <c r="AL393" s="60">
        <f t="shared" si="1927"/>
        <v>0</v>
      </c>
      <c r="AM393" s="60">
        <f t="shared" si="1928"/>
        <v>0</v>
      </c>
      <c r="AN393" s="61">
        <f t="shared" si="1929"/>
        <v>108</v>
      </c>
      <c r="AO393" s="236"/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D393" s="51"/>
      <c r="BE393" s="51"/>
      <c r="BF393" s="51"/>
      <c r="BG393" s="51"/>
      <c r="BH393" s="51"/>
      <c r="BI393" s="51"/>
      <c r="BJ393" s="51"/>
      <c r="BK393" s="51"/>
      <c r="BL393" s="51"/>
      <c r="BM393" s="51"/>
      <c r="BN393" s="51"/>
      <c r="BO393" s="51"/>
      <c r="BP393" s="51"/>
      <c r="BQ393" s="51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  <c r="CE393" s="63"/>
      <c r="CF393" s="63"/>
      <c r="CG393" s="63"/>
      <c r="CH393" s="63"/>
      <c r="CI393" s="63"/>
      <c r="CJ393" s="63"/>
      <c r="CK393" s="63"/>
    </row>
    <row r="394" spans="2:89" ht="13.5" hidden="1" outlineLevel="1">
      <c r="B394" s="15" t="s">
        <v>138</v>
      </c>
      <c r="C394" s="240">
        <v>99</v>
      </c>
      <c r="D394" s="240">
        <v>9</v>
      </c>
      <c r="E394" s="240"/>
      <c r="F394" s="240">
        <v>4</v>
      </c>
      <c r="G394" s="241">
        <v>2</v>
      </c>
      <c r="H394" s="241"/>
      <c r="I394" s="241"/>
      <c r="J394" s="241">
        <v>8</v>
      </c>
      <c r="K394" s="241"/>
      <c r="L394" s="241">
        <v>1</v>
      </c>
      <c r="M394" s="241"/>
      <c r="N394" s="241"/>
      <c r="O394" s="241"/>
      <c r="P394" s="241"/>
      <c r="Q394" s="241"/>
      <c r="R394" s="241"/>
      <c r="S394" s="241"/>
      <c r="T394" s="241"/>
      <c r="U394" s="241"/>
      <c r="V394" s="241"/>
      <c r="W394" s="241"/>
      <c r="X394" s="241"/>
      <c r="Y394" s="241"/>
      <c r="Z394" s="242">
        <f t="shared" si="1925"/>
        <v>123</v>
      </c>
      <c r="AA394" s="243">
        <f t="shared" si="2039"/>
        <v>436</v>
      </c>
      <c r="AB394" s="51"/>
      <c r="AC394" s="59" t="s">
        <v>138</v>
      </c>
      <c r="AD394" s="60">
        <f t="shared" si="1926"/>
        <v>112</v>
      </c>
      <c r="AE394" s="60">
        <f t="shared" si="2671"/>
        <v>2</v>
      </c>
      <c r="AF394" s="60">
        <f t="shared" si="2672"/>
        <v>0</v>
      </c>
      <c r="AG394" s="60">
        <f t="shared" si="2673"/>
        <v>0</v>
      </c>
      <c r="AH394" s="60">
        <f t="shared" si="2667"/>
        <v>8</v>
      </c>
      <c r="AI394" s="60">
        <f t="shared" si="2668"/>
        <v>0</v>
      </c>
      <c r="AJ394" s="60">
        <f t="shared" si="2669"/>
        <v>1</v>
      </c>
      <c r="AK394" s="60">
        <f t="shared" si="2670"/>
        <v>0</v>
      </c>
      <c r="AL394" s="60">
        <f t="shared" si="1927"/>
        <v>0</v>
      </c>
      <c r="AM394" s="60">
        <f t="shared" si="1928"/>
        <v>0</v>
      </c>
      <c r="AN394" s="61">
        <f t="shared" si="1929"/>
        <v>123</v>
      </c>
      <c r="AO394" s="236"/>
      <c r="AP394" s="51"/>
      <c r="AQ394" s="51"/>
      <c r="AR394" s="51"/>
      <c r="AS394" s="51"/>
      <c r="AT394" s="51"/>
      <c r="AU394" s="51"/>
      <c r="AV394" s="51"/>
      <c r="AW394" s="51"/>
      <c r="AX394" s="51"/>
      <c r="AY394" s="51"/>
      <c r="AZ394" s="51"/>
      <c r="BA394" s="51"/>
      <c r="BB394" s="51"/>
      <c r="BC394" s="51"/>
      <c r="BD394" s="51"/>
      <c r="BE394" s="51"/>
      <c r="BF394" s="51"/>
      <c r="BG394" s="51"/>
      <c r="BH394" s="51"/>
      <c r="BI394" s="51"/>
      <c r="BJ394" s="51"/>
      <c r="BK394" s="51"/>
      <c r="BL394" s="51"/>
      <c r="BM394" s="51"/>
      <c r="BN394" s="51"/>
      <c r="BO394" s="51"/>
      <c r="BP394" s="51"/>
      <c r="BQ394" s="51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  <c r="CE394" s="63"/>
      <c r="CF394" s="63"/>
      <c r="CG394" s="63"/>
      <c r="CH394" s="63"/>
      <c r="CI394" s="63"/>
      <c r="CJ394" s="63"/>
      <c r="CK394" s="63"/>
    </row>
    <row r="395" spans="2:89" ht="13.5" hidden="1" outlineLevel="1">
      <c r="B395" s="15" t="s">
        <v>139</v>
      </c>
      <c r="C395" s="240">
        <v>91</v>
      </c>
      <c r="D395" s="240">
        <v>7</v>
      </c>
      <c r="E395" s="240"/>
      <c r="F395" s="240">
        <v>5</v>
      </c>
      <c r="G395" s="241">
        <v>5</v>
      </c>
      <c r="H395" s="241"/>
      <c r="I395" s="241"/>
      <c r="J395" s="241">
        <v>11</v>
      </c>
      <c r="K395" s="241">
        <v>1</v>
      </c>
      <c r="L395" s="241"/>
      <c r="M395" s="241"/>
      <c r="N395" s="241"/>
      <c r="O395" s="241"/>
      <c r="P395" s="241"/>
      <c r="Q395" s="241"/>
      <c r="R395" s="241"/>
      <c r="S395" s="241"/>
      <c r="T395" s="241"/>
      <c r="U395" s="241"/>
      <c r="V395" s="241"/>
      <c r="W395" s="241"/>
      <c r="X395" s="241"/>
      <c r="Y395" s="241"/>
      <c r="Z395" s="242">
        <f t="shared" si="1925"/>
        <v>120</v>
      </c>
      <c r="AA395" s="243">
        <f t="shared" si="2039"/>
        <v>485</v>
      </c>
      <c r="AB395" s="51"/>
      <c r="AC395" s="59" t="s">
        <v>139</v>
      </c>
      <c r="AD395" s="60">
        <f t="shared" si="1926"/>
        <v>103</v>
      </c>
      <c r="AE395" s="60">
        <f t="shared" si="2671"/>
        <v>5</v>
      </c>
      <c r="AF395" s="60">
        <f t="shared" si="2672"/>
        <v>0</v>
      </c>
      <c r="AG395" s="60">
        <f t="shared" si="2673"/>
        <v>0</v>
      </c>
      <c r="AH395" s="60">
        <f t="shared" si="2667"/>
        <v>11</v>
      </c>
      <c r="AI395" s="60">
        <f t="shared" si="2668"/>
        <v>1</v>
      </c>
      <c r="AJ395" s="60">
        <f t="shared" si="2669"/>
        <v>0</v>
      </c>
      <c r="AK395" s="60">
        <f t="shared" si="2670"/>
        <v>0</v>
      </c>
      <c r="AL395" s="60">
        <f t="shared" si="1927"/>
        <v>0</v>
      </c>
      <c r="AM395" s="60">
        <f t="shared" si="1928"/>
        <v>0</v>
      </c>
      <c r="AN395" s="61">
        <f t="shared" si="1929"/>
        <v>120</v>
      </c>
      <c r="AO395" s="236"/>
      <c r="AP395" s="51"/>
      <c r="AQ395" s="51"/>
      <c r="AR395" s="51"/>
      <c r="AS395" s="51"/>
      <c r="AT395" s="51"/>
      <c r="AU395" s="51"/>
      <c r="AV395" s="51"/>
      <c r="AW395" s="51"/>
      <c r="AX395" s="51"/>
      <c r="AY395" s="51"/>
      <c r="AZ395" s="51"/>
      <c r="BA395" s="51"/>
      <c r="BB395" s="51"/>
      <c r="BC395" s="51"/>
      <c r="BD395" s="51"/>
      <c r="BE395" s="51"/>
      <c r="BF395" s="51"/>
      <c r="BG395" s="51"/>
      <c r="BH395" s="51"/>
      <c r="BI395" s="51"/>
      <c r="BJ395" s="51"/>
      <c r="BK395" s="51"/>
      <c r="BL395" s="51"/>
      <c r="BM395" s="51"/>
      <c r="BN395" s="51"/>
      <c r="BO395" s="51"/>
      <c r="BP395" s="51"/>
      <c r="BQ395" s="51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  <c r="CE395" s="63"/>
      <c r="CF395" s="63"/>
      <c r="CG395" s="63"/>
      <c r="CH395" s="63"/>
      <c r="CI395" s="63"/>
      <c r="CJ395" s="63"/>
      <c r="CK395" s="63"/>
    </row>
    <row r="396" spans="2:89" ht="13.5" hidden="1" outlineLevel="1">
      <c r="B396" s="15" t="s">
        <v>140</v>
      </c>
      <c r="C396" s="240">
        <v>86</v>
      </c>
      <c r="D396" s="240">
        <v>6</v>
      </c>
      <c r="E396" s="240"/>
      <c r="F396" s="240">
        <v>8</v>
      </c>
      <c r="G396" s="241">
        <v>3</v>
      </c>
      <c r="H396" s="241"/>
      <c r="I396" s="241"/>
      <c r="J396" s="241">
        <v>12</v>
      </c>
      <c r="K396" s="241">
        <v>1</v>
      </c>
      <c r="L396" s="241"/>
      <c r="M396" s="241"/>
      <c r="N396" s="241"/>
      <c r="O396" s="241"/>
      <c r="P396" s="241"/>
      <c r="Q396" s="241"/>
      <c r="R396" s="241"/>
      <c r="S396" s="241"/>
      <c r="T396" s="241"/>
      <c r="U396" s="241"/>
      <c r="V396" s="241"/>
      <c r="W396" s="241"/>
      <c r="X396" s="241"/>
      <c r="Y396" s="241"/>
      <c r="Z396" s="242">
        <f t="shared" si="1925"/>
        <v>116</v>
      </c>
      <c r="AA396" s="243">
        <f t="shared" si="2039"/>
        <v>467</v>
      </c>
      <c r="AB396" s="51"/>
      <c r="AC396" s="56" t="s">
        <v>140</v>
      </c>
      <c r="AD396" s="57">
        <f t="shared" si="1926"/>
        <v>100</v>
      </c>
      <c r="AE396" s="57">
        <f t="shared" si="2671"/>
        <v>3</v>
      </c>
      <c r="AF396" s="57">
        <f t="shared" si="2672"/>
        <v>0</v>
      </c>
      <c r="AG396" s="57">
        <f t="shared" si="2673"/>
        <v>0</v>
      </c>
      <c r="AH396" s="57">
        <f t="shared" si="2667"/>
        <v>12</v>
      </c>
      <c r="AI396" s="57">
        <f t="shared" si="2668"/>
        <v>1</v>
      </c>
      <c r="AJ396" s="57">
        <f t="shared" si="2669"/>
        <v>0</v>
      </c>
      <c r="AK396" s="57">
        <f t="shared" si="2670"/>
        <v>0</v>
      </c>
      <c r="AL396" s="57">
        <f t="shared" si="1927"/>
        <v>0</v>
      </c>
      <c r="AM396" s="57">
        <f t="shared" si="1928"/>
        <v>0</v>
      </c>
      <c r="AN396" s="58">
        <f t="shared" si="1929"/>
        <v>116</v>
      </c>
      <c r="AO396" s="236"/>
      <c r="AP396" s="51"/>
      <c r="AQ396" s="51"/>
      <c r="AR396" s="51"/>
      <c r="AS396" s="51"/>
      <c r="AT396" s="51"/>
      <c r="AU396" s="51"/>
      <c r="AV396" s="51"/>
      <c r="AW396" s="51"/>
      <c r="AX396" s="51"/>
      <c r="AY396" s="51"/>
      <c r="AZ396" s="51"/>
      <c r="BA396" s="51"/>
      <c r="BB396" s="51"/>
      <c r="BC396" s="51"/>
      <c r="BD396" s="51"/>
      <c r="BE396" s="51"/>
      <c r="BF396" s="51"/>
      <c r="BG396" s="51"/>
      <c r="BH396" s="51"/>
      <c r="BI396" s="51"/>
      <c r="BJ396" s="51"/>
      <c r="BK396" s="51"/>
      <c r="BL396" s="51"/>
      <c r="BM396" s="51"/>
      <c r="BN396" s="51"/>
      <c r="BO396" s="51"/>
      <c r="BP396" s="51"/>
      <c r="BQ396" s="51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  <c r="CE396" s="63"/>
      <c r="CF396" s="63"/>
      <c r="CG396" s="63"/>
      <c r="CH396" s="63"/>
      <c r="CI396" s="63"/>
      <c r="CJ396" s="63"/>
      <c r="CK396" s="63"/>
    </row>
    <row r="397" spans="2:89" ht="13.5" hidden="1" outlineLevel="1">
      <c r="B397" s="15" t="s">
        <v>141</v>
      </c>
      <c r="C397" s="240">
        <v>102</v>
      </c>
      <c r="D397" s="240">
        <v>6</v>
      </c>
      <c r="E397" s="240">
        <v>1</v>
      </c>
      <c r="F397" s="240">
        <v>4</v>
      </c>
      <c r="G397" s="241">
        <v>3</v>
      </c>
      <c r="H397" s="241"/>
      <c r="I397" s="241"/>
      <c r="J397" s="241">
        <v>12</v>
      </c>
      <c r="K397" s="241"/>
      <c r="L397" s="241"/>
      <c r="M397" s="241">
        <v>1</v>
      </c>
      <c r="N397" s="241"/>
      <c r="O397" s="241"/>
      <c r="P397" s="241"/>
      <c r="Q397" s="241"/>
      <c r="R397" s="241"/>
      <c r="S397" s="241">
        <v>3</v>
      </c>
      <c r="T397" s="241"/>
      <c r="U397" s="241"/>
      <c r="V397" s="241"/>
      <c r="W397" s="241"/>
      <c r="X397" s="241"/>
      <c r="Y397" s="241"/>
      <c r="Z397" s="242">
        <f t="shared" ref="Z397:Z427" si="2674">SUM(C397:Y397)</f>
        <v>132</v>
      </c>
      <c r="AA397" s="243">
        <f t="shared" si="2039"/>
        <v>491</v>
      </c>
      <c r="AB397" s="51"/>
      <c r="AC397" s="56" t="s">
        <v>141</v>
      </c>
      <c r="AD397" s="57">
        <f t="shared" ref="AD397:AD427" si="2675">SUM(C397:F397)</f>
        <v>113</v>
      </c>
      <c r="AE397" s="57">
        <f t="shared" si="2671"/>
        <v>3</v>
      </c>
      <c r="AF397" s="57">
        <f t="shared" si="2672"/>
        <v>0</v>
      </c>
      <c r="AG397" s="57">
        <f t="shared" si="2673"/>
        <v>0</v>
      </c>
      <c r="AH397" s="57">
        <f t="shared" si="2667"/>
        <v>12</v>
      </c>
      <c r="AI397" s="57">
        <f t="shared" si="2668"/>
        <v>0</v>
      </c>
      <c r="AJ397" s="57">
        <f t="shared" si="2669"/>
        <v>0</v>
      </c>
      <c r="AK397" s="57">
        <f t="shared" si="2670"/>
        <v>1</v>
      </c>
      <c r="AL397" s="57">
        <f t="shared" ref="AL397:AL427" si="2676">SUM(N397:T397)</f>
        <v>3</v>
      </c>
      <c r="AM397" s="57">
        <f t="shared" ref="AM397:AM427" si="2677">SUM(U397:Y397)</f>
        <v>0</v>
      </c>
      <c r="AN397" s="58">
        <f t="shared" ref="AN397:AN427" si="2678">SUM(AD397:AM397)</f>
        <v>132</v>
      </c>
      <c r="AO397" s="236"/>
      <c r="AP397" s="51"/>
      <c r="AQ397" s="51"/>
      <c r="AR397" s="51"/>
      <c r="AS397" s="51"/>
      <c r="AT397" s="51"/>
      <c r="AU397" s="51"/>
      <c r="AV397" s="51"/>
      <c r="AW397" s="51"/>
      <c r="AX397" s="51"/>
      <c r="AY397" s="51"/>
      <c r="AZ397" s="51"/>
      <c r="BA397" s="51"/>
      <c r="BB397" s="51"/>
      <c r="BC397" s="51"/>
      <c r="BD397" s="51"/>
      <c r="BE397" s="51"/>
      <c r="BF397" s="51"/>
      <c r="BG397" s="51"/>
      <c r="BH397" s="51"/>
      <c r="BI397" s="51"/>
      <c r="BJ397" s="51"/>
      <c r="BK397" s="51"/>
      <c r="BL397" s="51"/>
      <c r="BM397" s="51"/>
      <c r="BN397" s="51"/>
      <c r="BO397" s="51"/>
      <c r="BP397" s="51"/>
      <c r="BQ397" s="51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  <c r="CE397" s="63"/>
      <c r="CF397" s="63"/>
      <c r="CG397" s="63"/>
      <c r="CH397" s="63"/>
      <c r="CI397" s="63"/>
      <c r="CJ397" s="63"/>
      <c r="CK397" s="63"/>
    </row>
    <row r="398" spans="2:89" ht="13.5" hidden="1" outlineLevel="1">
      <c r="B398" s="15" t="s">
        <v>142</v>
      </c>
      <c r="C398" s="240">
        <v>93</v>
      </c>
      <c r="D398" s="240">
        <v>11</v>
      </c>
      <c r="E398" s="240">
        <v>1</v>
      </c>
      <c r="F398" s="240">
        <v>8</v>
      </c>
      <c r="G398" s="241">
        <v>3</v>
      </c>
      <c r="H398" s="241"/>
      <c r="I398" s="241"/>
      <c r="J398" s="241">
        <v>10</v>
      </c>
      <c r="K398" s="241">
        <v>1</v>
      </c>
      <c r="L398" s="241"/>
      <c r="M398" s="241"/>
      <c r="N398" s="241"/>
      <c r="O398" s="241"/>
      <c r="P398" s="241"/>
      <c r="Q398" s="241"/>
      <c r="R398" s="241"/>
      <c r="S398" s="241"/>
      <c r="T398" s="241"/>
      <c r="U398" s="241"/>
      <c r="V398" s="241"/>
      <c r="W398" s="241"/>
      <c r="X398" s="241"/>
      <c r="Y398" s="241"/>
      <c r="Z398" s="242">
        <f t="shared" si="2674"/>
        <v>127</v>
      </c>
      <c r="AA398" s="243">
        <f t="shared" si="2039"/>
        <v>495</v>
      </c>
      <c r="AB398" s="51"/>
      <c r="AC398" s="56" t="s">
        <v>142</v>
      </c>
      <c r="AD398" s="57">
        <f t="shared" si="2675"/>
        <v>113</v>
      </c>
      <c r="AE398" s="57">
        <f t="shared" si="2671"/>
        <v>3</v>
      </c>
      <c r="AF398" s="57">
        <f t="shared" si="2672"/>
        <v>0</v>
      </c>
      <c r="AG398" s="57">
        <f t="shared" si="2673"/>
        <v>0</v>
      </c>
      <c r="AH398" s="57">
        <f t="shared" si="2667"/>
        <v>10</v>
      </c>
      <c r="AI398" s="57">
        <f t="shared" si="2668"/>
        <v>1</v>
      </c>
      <c r="AJ398" s="57">
        <f t="shared" si="2669"/>
        <v>0</v>
      </c>
      <c r="AK398" s="57">
        <f t="shared" si="2670"/>
        <v>0</v>
      </c>
      <c r="AL398" s="57">
        <f t="shared" si="2676"/>
        <v>0</v>
      </c>
      <c r="AM398" s="57">
        <f t="shared" si="2677"/>
        <v>0</v>
      </c>
      <c r="AN398" s="58">
        <f t="shared" si="2678"/>
        <v>127</v>
      </c>
      <c r="AO398" s="236"/>
      <c r="AP398" s="51"/>
      <c r="AQ398" s="51"/>
      <c r="AR398" s="51"/>
      <c r="AS398" s="51"/>
      <c r="AT398" s="51"/>
      <c r="AU398" s="51"/>
      <c r="AV398" s="51"/>
      <c r="AW398" s="51"/>
      <c r="AX398" s="51"/>
      <c r="AY398" s="51"/>
      <c r="AZ398" s="51"/>
      <c r="BA398" s="51"/>
      <c r="BB398" s="51"/>
      <c r="BC398" s="51"/>
      <c r="BD398" s="51"/>
      <c r="BE398" s="51"/>
      <c r="BF398" s="51"/>
      <c r="BG398" s="51"/>
      <c r="BH398" s="51"/>
      <c r="BI398" s="51"/>
      <c r="BJ398" s="51"/>
      <c r="BK398" s="51"/>
      <c r="BL398" s="51"/>
      <c r="BM398" s="51"/>
      <c r="BN398" s="51"/>
      <c r="BO398" s="51"/>
      <c r="BP398" s="51"/>
      <c r="BQ398" s="51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  <c r="CE398" s="63"/>
      <c r="CF398" s="63"/>
      <c r="CG398" s="63"/>
      <c r="CH398" s="63"/>
      <c r="CI398" s="63"/>
      <c r="CJ398" s="63"/>
      <c r="CK398" s="63"/>
    </row>
    <row r="399" spans="2:89" ht="13.5" hidden="1" outlineLevel="1">
      <c r="B399" s="15" t="s">
        <v>143</v>
      </c>
      <c r="C399" s="240">
        <v>84</v>
      </c>
      <c r="D399" s="240">
        <v>5</v>
      </c>
      <c r="E399" s="240">
        <v>4</v>
      </c>
      <c r="F399" s="240">
        <v>5</v>
      </c>
      <c r="G399" s="241">
        <v>2</v>
      </c>
      <c r="H399" s="241"/>
      <c r="I399" s="241"/>
      <c r="J399" s="241">
        <v>20</v>
      </c>
      <c r="K399" s="241">
        <v>1</v>
      </c>
      <c r="L399" s="241"/>
      <c r="M399" s="241"/>
      <c r="N399" s="241"/>
      <c r="O399" s="241"/>
      <c r="P399" s="241"/>
      <c r="Q399" s="241"/>
      <c r="R399" s="241">
        <v>2</v>
      </c>
      <c r="S399" s="241"/>
      <c r="T399" s="241"/>
      <c r="U399" s="241"/>
      <c r="V399" s="241"/>
      <c r="W399" s="241"/>
      <c r="X399" s="241"/>
      <c r="Y399" s="241"/>
      <c r="Z399" s="242">
        <f t="shared" si="2674"/>
        <v>123</v>
      </c>
      <c r="AA399" s="243">
        <f t="shared" si="2039"/>
        <v>498</v>
      </c>
      <c r="AB399" s="51"/>
      <c r="AC399" s="56" t="s">
        <v>143</v>
      </c>
      <c r="AD399" s="57">
        <f t="shared" si="2675"/>
        <v>98</v>
      </c>
      <c r="AE399" s="57">
        <f t="shared" si="2671"/>
        <v>2</v>
      </c>
      <c r="AF399" s="57">
        <f t="shared" si="2672"/>
        <v>0</v>
      </c>
      <c r="AG399" s="57">
        <f t="shared" si="2673"/>
        <v>0</v>
      </c>
      <c r="AH399" s="57">
        <f t="shared" si="2667"/>
        <v>20</v>
      </c>
      <c r="AI399" s="57">
        <f t="shared" si="2668"/>
        <v>1</v>
      </c>
      <c r="AJ399" s="57">
        <f t="shared" si="2669"/>
        <v>0</v>
      </c>
      <c r="AK399" s="57">
        <f t="shared" si="2670"/>
        <v>0</v>
      </c>
      <c r="AL399" s="57">
        <f t="shared" si="2676"/>
        <v>2</v>
      </c>
      <c r="AM399" s="57">
        <f t="shared" si="2677"/>
        <v>0</v>
      </c>
      <c r="AN399" s="58">
        <f t="shared" si="2678"/>
        <v>123</v>
      </c>
      <c r="AO399" s="236"/>
      <c r="AP399" s="51"/>
      <c r="AQ399" s="51"/>
      <c r="AR399" s="51"/>
      <c r="AS399" s="51"/>
      <c r="AT399" s="51"/>
      <c r="AU399" s="51"/>
      <c r="AV399" s="51"/>
      <c r="AW399" s="51"/>
      <c r="AX399" s="51"/>
      <c r="AY399" s="51"/>
      <c r="AZ399" s="51"/>
      <c r="BA399" s="51"/>
      <c r="BB399" s="51"/>
      <c r="BC399" s="51"/>
      <c r="BD399" s="51"/>
      <c r="BE399" s="51"/>
      <c r="BF399" s="51"/>
      <c r="BG399" s="51"/>
      <c r="BH399" s="51"/>
      <c r="BI399" s="51"/>
      <c r="BJ399" s="51"/>
      <c r="BK399" s="51"/>
      <c r="BL399" s="51"/>
      <c r="BM399" s="51"/>
      <c r="BN399" s="51"/>
      <c r="BO399" s="51"/>
      <c r="BP399" s="51"/>
      <c r="BQ399" s="51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  <c r="CE399" s="63"/>
      <c r="CF399" s="63"/>
      <c r="CG399" s="63"/>
      <c r="CH399" s="63"/>
      <c r="CI399" s="63"/>
      <c r="CJ399" s="63"/>
      <c r="CK399" s="63"/>
    </row>
    <row r="400" spans="2:89" ht="13.5" hidden="1" outlineLevel="1">
      <c r="B400" s="15" t="s">
        <v>144</v>
      </c>
      <c r="C400" s="240">
        <v>89</v>
      </c>
      <c r="D400" s="240">
        <v>5</v>
      </c>
      <c r="E400" s="240">
        <v>1</v>
      </c>
      <c r="F400" s="240">
        <v>4</v>
      </c>
      <c r="G400" s="241">
        <v>1</v>
      </c>
      <c r="H400" s="241"/>
      <c r="I400" s="241"/>
      <c r="J400" s="241">
        <v>2</v>
      </c>
      <c r="K400" s="241"/>
      <c r="L400" s="241"/>
      <c r="M400" s="241">
        <v>2</v>
      </c>
      <c r="N400" s="241"/>
      <c r="O400" s="241"/>
      <c r="P400" s="241"/>
      <c r="Q400" s="241"/>
      <c r="R400" s="241"/>
      <c r="S400" s="241"/>
      <c r="T400" s="241"/>
      <c r="U400" s="241"/>
      <c r="V400" s="241"/>
      <c r="W400" s="241"/>
      <c r="X400" s="241"/>
      <c r="Y400" s="241"/>
      <c r="Z400" s="242">
        <f t="shared" si="2674"/>
        <v>104</v>
      </c>
      <c r="AA400" s="243">
        <f t="shared" ref="AA400:AA427" si="2679">SUM(Z397:Z400)</f>
        <v>486</v>
      </c>
      <c r="AB400" s="51"/>
      <c r="AC400" s="59" t="s">
        <v>144</v>
      </c>
      <c r="AD400" s="60">
        <f t="shared" si="2675"/>
        <v>99</v>
      </c>
      <c r="AE400" s="60">
        <f t="shared" si="2671"/>
        <v>1</v>
      </c>
      <c r="AF400" s="60">
        <f t="shared" si="2672"/>
        <v>0</v>
      </c>
      <c r="AG400" s="60">
        <f t="shared" si="2673"/>
        <v>0</v>
      </c>
      <c r="AH400" s="60">
        <f t="shared" si="2667"/>
        <v>2</v>
      </c>
      <c r="AI400" s="60">
        <f t="shared" si="2668"/>
        <v>0</v>
      </c>
      <c r="AJ400" s="60">
        <f t="shared" si="2669"/>
        <v>0</v>
      </c>
      <c r="AK400" s="60">
        <f t="shared" si="2670"/>
        <v>2</v>
      </c>
      <c r="AL400" s="60">
        <f t="shared" si="2676"/>
        <v>0</v>
      </c>
      <c r="AM400" s="60">
        <f t="shared" si="2677"/>
        <v>0</v>
      </c>
      <c r="AN400" s="61">
        <f t="shared" si="2678"/>
        <v>104</v>
      </c>
      <c r="AO400" s="236"/>
      <c r="AP400" s="51"/>
      <c r="AQ400" s="51"/>
      <c r="AR400" s="51"/>
      <c r="AS400" s="51"/>
      <c r="AT400" s="51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  <c r="BI400" s="51"/>
      <c r="BJ400" s="51"/>
      <c r="BK400" s="51"/>
      <c r="BL400" s="51"/>
      <c r="BM400" s="51"/>
      <c r="BN400" s="51"/>
      <c r="BO400" s="51"/>
      <c r="BP400" s="51"/>
      <c r="BQ400" s="51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  <c r="CE400" s="63"/>
      <c r="CF400" s="63"/>
      <c r="CG400" s="63"/>
      <c r="CH400" s="63"/>
      <c r="CI400" s="63"/>
      <c r="CJ400" s="63"/>
      <c r="CK400" s="63"/>
    </row>
    <row r="401" spans="2:89" ht="13.5" hidden="1" outlineLevel="1">
      <c r="B401" s="15" t="s">
        <v>145</v>
      </c>
      <c r="C401" s="240">
        <v>77</v>
      </c>
      <c r="D401" s="240">
        <v>6</v>
      </c>
      <c r="E401" s="240">
        <v>1</v>
      </c>
      <c r="F401" s="240">
        <v>5</v>
      </c>
      <c r="G401" s="241">
        <v>7</v>
      </c>
      <c r="H401" s="241"/>
      <c r="I401" s="241"/>
      <c r="J401" s="241">
        <v>9</v>
      </c>
      <c r="K401" s="241"/>
      <c r="L401" s="241"/>
      <c r="M401" s="241"/>
      <c r="N401" s="241"/>
      <c r="O401" s="241"/>
      <c r="P401" s="241"/>
      <c r="Q401" s="241"/>
      <c r="R401" s="241"/>
      <c r="S401" s="241"/>
      <c r="T401" s="241"/>
      <c r="U401" s="241"/>
      <c r="V401" s="241"/>
      <c r="W401" s="241"/>
      <c r="X401" s="241"/>
      <c r="Y401" s="241"/>
      <c r="Z401" s="242">
        <f t="shared" si="2674"/>
        <v>105</v>
      </c>
      <c r="AA401" s="243">
        <f t="shared" si="2679"/>
        <v>459</v>
      </c>
      <c r="AB401" s="51"/>
      <c r="AC401" s="59" t="s">
        <v>145</v>
      </c>
      <c r="AD401" s="60">
        <f t="shared" si="2675"/>
        <v>89</v>
      </c>
      <c r="AE401" s="60">
        <f t="shared" si="2671"/>
        <v>7</v>
      </c>
      <c r="AF401" s="60">
        <f t="shared" si="2672"/>
        <v>0</v>
      </c>
      <c r="AG401" s="60">
        <f t="shared" si="2673"/>
        <v>0</v>
      </c>
      <c r="AH401" s="60">
        <f t="shared" si="2667"/>
        <v>9</v>
      </c>
      <c r="AI401" s="60">
        <f t="shared" si="2668"/>
        <v>0</v>
      </c>
      <c r="AJ401" s="60">
        <f t="shared" si="2669"/>
        <v>0</v>
      </c>
      <c r="AK401" s="60">
        <f t="shared" si="2670"/>
        <v>0</v>
      </c>
      <c r="AL401" s="60">
        <f t="shared" si="2676"/>
        <v>0</v>
      </c>
      <c r="AM401" s="60">
        <f t="shared" si="2677"/>
        <v>0</v>
      </c>
      <c r="AN401" s="61">
        <f t="shared" si="2678"/>
        <v>105</v>
      </c>
      <c r="AO401" s="236"/>
      <c r="AP401" s="51"/>
      <c r="AQ401" s="51"/>
      <c r="AR401" s="51"/>
      <c r="AS401" s="51"/>
      <c r="AT401" s="51"/>
      <c r="AU401" s="51"/>
      <c r="AV401" s="51"/>
      <c r="AW401" s="51"/>
      <c r="AX401" s="51"/>
      <c r="AY401" s="51"/>
      <c r="AZ401" s="51"/>
      <c r="BA401" s="51"/>
      <c r="BB401" s="51"/>
      <c r="BC401" s="51"/>
      <c r="BD401" s="51"/>
      <c r="BE401" s="51"/>
      <c r="BF401" s="51"/>
      <c r="BG401" s="51"/>
      <c r="BH401" s="51"/>
      <c r="BI401" s="51"/>
      <c r="BJ401" s="51"/>
      <c r="BK401" s="51"/>
      <c r="BL401" s="51"/>
      <c r="BM401" s="51"/>
      <c r="BN401" s="51"/>
      <c r="BO401" s="51"/>
      <c r="BP401" s="51"/>
      <c r="BQ401" s="51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  <c r="CE401" s="63"/>
      <c r="CF401" s="63"/>
      <c r="CG401" s="63"/>
      <c r="CH401" s="63"/>
      <c r="CI401" s="63"/>
      <c r="CJ401" s="63"/>
      <c r="CK401" s="63"/>
    </row>
    <row r="402" spans="2:89" ht="13.5" hidden="1" outlineLevel="1">
      <c r="B402" s="15" t="s">
        <v>146</v>
      </c>
      <c r="C402" s="240">
        <v>115</v>
      </c>
      <c r="D402" s="240">
        <v>5</v>
      </c>
      <c r="E402" s="240"/>
      <c r="F402" s="240">
        <v>5</v>
      </c>
      <c r="G402" s="241">
        <v>1</v>
      </c>
      <c r="H402" s="241"/>
      <c r="I402" s="241"/>
      <c r="J402" s="241">
        <v>12</v>
      </c>
      <c r="K402" s="241">
        <v>3</v>
      </c>
      <c r="L402" s="241"/>
      <c r="M402" s="241">
        <v>2</v>
      </c>
      <c r="N402" s="241"/>
      <c r="O402" s="241"/>
      <c r="P402" s="241"/>
      <c r="Q402" s="241"/>
      <c r="R402" s="241"/>
      <c r="S402" s="241"/>
      <c r="T402" s="241"/>
      <c r="U402" s="241"/>
      <c r="V402" s="241"/>
      <c r="W402" s="241"/>
      <c r="X402" s="241"/>
      <c r="Y402" s="241"/>
      <c r="Z402" s="242">
        <f t="shared" si="2674"/>
        <v>143</v>
      </c>
      <c r="AA402" s="243">
        <f t="shared" si="2679"/>
        <v>475</v>
      </c>
      <c r="AB402" s="51"/>
      <c r="AC402" s="59" t="s">
        <v>146</v>
      </c>
      <c r="AD402" s="60">
        <f t="shared" si="2675"/>
        <v>125</v>
      </c>
      <c r="AE402" s="60">
        <f t="shared" si="2671"/>
        <v>1</v>
      </c>
      <c r="AF402" s="60">
        <f t="shared" si="2672"/>
        <v>0</v>
      </c>
      <c r="AG402" s="60">
        <f t="shared" si="2673"/>
        <v>0</v>
      </c>
      <c r="AH402" s="60">
        <f t="shared" si="2667"/>
        <v>12</v>
      </c>
      <c r="AI402" s="60">
        <f t="shared" si="2668"/>
        <v>3</v>
      </c>
      <c r="AJ402" s="60">
        <f t="shared" si="2669"/>
        <v>0</v>
      </c>
      <c r="AK402" s="60">
        <f t="shared" si="2670"/>
        <v>2</v>
      </c>
      <c r="AL402" s="60">
        <f t="shared" si="2676"/>
        <v>0</v>
      </c>
      <c r="AM402" s="60">
        <f t="shared" si="2677"/>
        <v>0</v>
      </c>
      <c r="AN402" s="61">
        <f t="shared" si="2678"/>
        <v>143</v>
      </c>
      <c r="AO402" s="236"/>
      <c r="AP402" s="51"/>
      <c r="AQ402" s="51"/>
      <c r="AR402" s="51"/>
      <c r="AS402" s="51"/>
      <c r="AT402" s="51"/>
      <c r="AU402" s="51"/>
      <c r="AV402" s="51"/>
      <c r="AW402" s="51"/>
      <c r="AX402" s="51"/>
      <c r="AY402" s="51"/>
      <c r="AZ402" s="51"/>
      <c r="BA402" s="51"/>
      <c r="BB402" s="51"/>
      <c r="BC402" s="51"/>
      <c r="BD402" s="51"/>
      <c r="BE402" s="51"/>
      <c r="BF402" s="51"/>
      <c r="BG402" s="51"/>
      <c r="BH402" s="51"/>
      <c r="BI402" s="51"/>
      <c r="BJ402" s="51"/>
      <c r="BK402" s="51"/>
      <c r="BL402" s="51"/>
      <c r="BM402" s="51"/>
      <c r="BN402" s="51"/>
      <c r="BO402" s="51"/>
      <c r="BP402" s="51"/>
      <c r="BQ402" s="51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  <c r="CE402" s="63"/>
      <c r="CF402" s="63"/>
      <c r="CG402" s="63"/>
      <c r="CH402" s="63"/>
      <c r="CI402" s="63"/>
      <c r="CJ402" s="63"/>
      <c r="CK402" s="63"/>
    </row>
    <row r="403" spans="2:89" ht="13.5" hidden="1" outlineLevel="1">
      <c r="B403" s="15" t="s">
        <v>147</v>
      </c>
      <c r="C403" s="240">
        <v>109</v>
      </c>
      <c r="D403" s="240">
        <v>8</v>
      </c>
      <c r="E403" s="240">
        <v>2</v>
      </c>
      <c r="F403" s="240">
        <v>6</v>
      </c>
      <c r="G403" s="241">
        <v>1</v>
      </c>
      <c r="H403" s="241"/>
      <c r="I403" s="241"/>
      <c r="J403" s="241">
        <v>10</v>
      </c>
      <c r="K403" s="241"/>
      <c r="L403" s="241"/>
      <c r="M403" s="241">
        <v>1</v>
      </c>
      <c r="N403" s="241"/>
      <c r="O403" s="241"/>
      <c r="P403" s="241"/>
      <c r="Q403" s="241"/>
      <c r="R403" s="241"/>
      <c r="S403" s="241"/>
      <c r="T403" s="241"/>
      <c r="U403" s="241"/>
      <c r="V403" s="241"/>
      <c r="W403" s="241"/>
      <c r="X403" s="241"/>
      <c r="Y403" s="241"/>
      <c r="Z403" s="242">
        <f t="shared" si="2674"/>
        <v>137</v>
      </c>
      <c r="AA403" s="243">
        <f t="shared" si="2679"/>
        <v>489</v>
      </c>
      <c r="AB403" s="51"/>
      <c r="AC403" s="59" t="s">
        <v>147</v>
      </c>
      <c r="AD403" s="60">
        <f t="shared" si="2675"/>
        <v>125</v>
      </c>
      <c r="AE403" s="60">
        <f t="shared" si="2671"/>
        <v>1</v>
      </c>
      <c r="AF403" s="60">
        <f t="shared" si="2672"/>
        <v>0</v>
      </c>
      <c r="AG403" s="60">
        <f t="shared" si="2673"/>
        <v>0</v>
      </c>
      <c r="AH403" s="60">
        <f t="shared" si="2667"/>
        <v>10</v>
      </c>
      <c r="AI403" s="60">
        <f t="shared" si="2668"/>
        <v>0</v>
      </c>
      <c r="AJ403" s="60">
        <f t="shared" si="2669"/>
        <v>0</v>
      </c>
      <c r="AK403" s="60">
        <f t="shared" si="2670"/>
        <v>1</v>
      </c>
      <c r="AL403" s="60">
        <f t="shared" si="2676"/>
        <v>0</v>
      </c>
      <c r="AM403" s="60">
        <f t="shared" si="2677"/>
        <v>0</v>
      </c>
      <c r="AN403" s="61">
        <f t="shared" si="2678"/>
        <v>137</v>
      </c>
      <c r="AO403" s="236"/>
      <c r="AP403" s="51"/>
      <c r="AQ403" s="51"/>
      <c r="AR403" s="51"/>
      <c r="AS403" s="51"/>
      <c r="AT403" s="51"/>
      <c r="AU403" s="51"/>
      <c r="AV403" s="51"/>
      <c r="AW403" s="51"/>
      <c r="AX403" s="51"/>
      <c r="AY403" s="51"/>
      <c r="AZ403" s="51"/>
      <c r="BA403" s="51"/>
      <c r="BB403" s="51"/>
      <c r="BC403" s="51"/>
      <c r="BD403" s="51"/>
      <c r="BE403" s="51"/>
      <c r="BF403" s="51"/>
      <c r="BG403" s="51"/>
      <c r="BH403" s="51"/>
      <c r="BI403" s="51"/>
      <c r="BJ403" s="51"/>
      <c r="BK403" s="51"/>
      <c r="BL403" s="51"/>
      <c r="BM403" s="51"/>
      <c r="BN403" s="51"/>
      <c r="BO403" s="51"/>
      <c r="BP403" s="51"/>
      <c r="BQ403" s="51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  <c r="CE403" s="63"/>
      <c r="CF403" s="63"/>
      <c r="CG403" s="63"/>
      <c r="CH403" s="63"/>
      <c r="CI403" s="63"/>
      <c r="CJ403" s="63"/>
      <c r="CK403" s="63"/>
    </row>
    <row r="404" spans="2:89" ht="13.5" hidden="1" outlineLevel="1">
      <c r="B404" s="15" t="s">
        <v>148</v>
      </c>
      <c r="C404" s="240">
        <v>112</v>
      </c>
      <c r="D404" s="240">
        <v>5</v>
      </c>
      <c r="E404" s="240">
        <v>2</v>
      </c>
      <c r="F404" s="240">
        <v>7</v>
      </c>
      <c r="G404" s="241"/>
      <c r="H404" s="241"/>
      <c r="I404" s="241"/>
      <c r="J404" s="241">
        <v>11</v>
      </c>
      <c r="K404" s="241">
        <v>2</v>
      </c>
      <c r="L404" s="241"/>
      <c r="M404" s="241"/>
      <c r="N404" s="241"/>
      <c r="O404" s="241"/>
      <c r="P404" s="241"/>
      <c r="Q404" s="241"/>
      <c r="R404" s="241"/>
      <c r="S404" s="241"/>
      <c r="T404" s="241"/>
      <c r="U404" s="241"/>
      <c r="V404" s="241"/>
      <c r="W404" s="241"/>
      <c r="X404" s="241"/>
      <c r="Y404" s="241"/>
      <c r="Z404" s="242">
        <f t="shared" si="2674"/>
        <v>139</v>
      </c>
      <c r="AA404" s="243">
        <f t="shared" si="2679"/>
        <v>524</v>
      </c>
      <c r="AB404" s="51"/>
      <c r="AC404" s="56" t="s">
        <v>148</v>
      </c>
      <c r="AD404" s="57">
        <f t="shared" si="2675"/>
        <v>126</v>
      </c>
      <c r="AE404" s="57">
        <f t="shared" si="2671"/>
        <v>0</v>
      </c>
      <c r="AF404" s="57">
        <f t="shared" si="2672"/>
        <v>0</v>
      </c>
      <c r="AG404" s="57">
        <f t="shared" si="2673"/>
        <v>0</v>
      </c>
      <c r="AH404" s="57">
        <f t="shared" si="2667"/>
        <v>11</v>
      </c>
      <c r="AI404" s="57">
        <f t="shared" si="2668"/>
        <v>2</v>
      </c>
      <c r="AJ404" s="57">
        <f t="shared" si="2669"/>
        <v>0</v>
      </c>
      <c r="AK404" s="57">
        <f t="shared" si="2670"/>
        <v>0</v>
      </c>
      <c r="AL404" s="57">
        <f t="shared" si="2676"/>
        <v>0</v>
      </c>
      <c r="AM404" s="57">
        <f t="shared" si="2677"/>
        <v>0</v>
      </c>
      <c r="AN404" s="58">
        <f t="shared" si="2678"/>
        <v>139</v>
      </c>
      <c r="AO404" s="236"/>
      <c r="AP404" s="51"/>
      <c r="AQ404" s="51"/>
      <c r="AR404" s="51"/>
      <c r="AS404" s="51"/>
      <c r="AT404" s="51"/>
      <c r="AU404" s="51"/>
      <c r="AV404" s="51"/>
      <c r="AW404" s="51"/>
      <c r="AX404" s="51"/>
      <c r="AY404" s="51"/>
      <c r="AZ404" s="51"/>
      <c r="BA404" s="51"/>
      <c r="BB404" s="51"/>
      <c r="BC404" s="51"/>
      <c r="BD404" s="51"/>
      <c r="BE404" s="51"/>
      <c r="BF404" s="51"/>
      <c r="BG404" s="51"/>
      <c r="BH404" s="51"/>
      <c r="BI404" s="51"/>
      <c r="BJ404" s="51"/>
      <c r="BK404" s="51"/>
      <c r="BL404" s="51"/>
      <c r="BM404" s="51"/>
      <c r="BN404" s="51"/>
      <c r="BO404" s="51"/>
      <c r="BP404" s="51"/>
      <c r="BQ404" s="51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  <c r="CE404" s="63"/>
      <c r="CF404" s="63"/>
      <c r="CG404" s="63"/>
      <c r="CH404" s="63"/>
      <c r="CI404" s="63"/>
      <c r="CJ404" s="63"/>
      <c r="CK404" s="63"/>
    </row>
    <row r="405" spans="2:89" ht="13.5" hidden="1" outlineLevel="1">
      <c r="B405" s="15" t="s">
        <v>149</v>
      </c>
      <c r="C405" s="240">
        <v>109</v>
      </c>
      <c r="D405" s="240">
        <v>9</v>
      </c>
      <c r="E405" s="240">
        <v>1</v>
      </c>
      <c r="F405" s="240">
        <v>4</v>
      </c>
      <c r="G405" s="241">
        <v>4</v>
      </c>
      <c r="H405" s="241"/>
      <c r="I405" s="241"/>
      <c r="J405" s="241">
        <v>12</v>
      </c>
      <c r="K405" s="241">
        <v>1</v>
      </c>
      <c r="L405" s="241"/>
      <c r="M405" s="241">
        <v>1</v>
      </c>
      <c r="N405" s="241"/>
      <c r="O405" s="241"/>
      <c r="P405" s="241"/>
      <c r="Q405" s="241"/>
      <c r="R405" s="241"/>
      <c r="S405" s="241"/>
      <c r="T405" s="241"/>
      <c r="U405" s="241"/>
      <c r="V405" s="241"/>
      <c r="W405" s="241"/>
      <c r="X405" s="241"/>
      <c r="Y405" s="241"/>
      <c r="Z405" s="242">
        <f t="shared" si="2674"/>
        <v>141</v>
      </c>
      <c r="AA405" s="243">
        <f t="shared" si="2679"/>
        <v>560</v>
      </c>
      <c r="AB405" s="51"/>
      <c r="AC405" s="56" t="s">
        <v>149</v>
      </c>
      <c r="AD405" s="57">
        <f t="shared" si="2675"/>
        <v>123</v>
      </c>
      <c r="AE405" s="57">
        <f t="shared" si="2671"/>
        <v>4</v>
      </c>
      <c r="AF405" s="57">
        <f t="shared" si="2672"/>
        <v>0</v>
      </c>
      <c r="AG405" s="57">
        <f t="shared" si="2673"/>
        <v>0</v>
      </c>
      <c r="AH405" s="57">
        <f t="shared" si="2667"/>
        <v>12</v>
      </c>
      <c r="AI405" s="57">
        <f t="shared" si="2668"/>
        <v>1</v>
      </c>
      <c r="AJ405" s="57">
        <f t="shared" si="2669"/>
        <v>0</v>
      </c>
      <c r="AK405" s="57">
        <f t="shared" si="2670"/>
        <v>1</v>
      </c>
      <c r="AL405" s="57">
        <f t="shared" si="2676"/>
        <v>0</v>
      </c>
      <c r="AM405" s="57">
        <f t="shared" si="2677"/>
        <v>0</v>
      </c>
      <c r="AN405" s="58">
        <f t="shared" si="2678"/>
        <v>141</v>
      </c>
      <c r="AO405" s="236"/>
      <c r="AP405" s="51"/>
      <c r="AQ405" s="51"/>
      <c r="AR405" s="51"/>
      <c r="AS405" s="51"/>
      <c r="AT405" s="51"/>
      <c r="AU405" s="51"/>
      <c r="AV405" s="51"/>
      <c r="AW405" s="51"/>
      <c r="AX405" s="51"/>
      <c r="AY405" s="51"/>
      <c r="AZ405" s="51"/>
      <c r="BA405" s="51"/>
      <c r="BB405" s="51"/>
      <c r="BC405" s="51"/>
      <c r="BD405" s="51"/>
      <c r="BE405" s="51"/>
      <c r="BF405" s="51"/>
      <c r="BG405" s="51"/>
      <c r="BH405" s="51"/>
      <c r="BI405" s="51"/>
      <c r="BJ405" s="51"/>
      <c r="BK405" s="51"/>
      <c r="BL405" s="51"/>
      <c r="BM405" s="51"/>
      <c r="BN405" s="51"/>
      <c r="BO405" s="51"/>
      <c r="BP405" s="51"/>
      <c r="BQ405" s="51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  <c r="CE405" s="63"/>
      <c r="CF405" s="63"/>
      <c r="CG405" s="63"/>
      <c r="CH405" s="63"/>
      <c r="CI405" s="63"/>
      <c r="CJ405" s="63"/>
      <c r="CK405" s="63"/>
    </row>
    <row r="406" spans="2:89" ht="13.5" hidden="1" outlineLevel="1">
      <c r="B406" s="15" t="s">
        <v>150</v>
      </c>
      <c r="C406" s="240">
        <v>129</v>
      </c>
      <c r="D406" s="240">
        <v>8</v>
      </c>
      <c r="E406" s="240"/>
      <c r="F406" s="240">
        <v>7</v>
      </c>
      <c r="G406" s="241">
        <v>2</v>
      </c>
      <c r="H406" s="241"/>
      <c r="I406" s="241"/>
      <c r="J406" s="241">
        <v>8</v>
      </c>
      <c r="K406" s="241"/>
      <c r="L406" s="241"/>
      <c r="M406" s="241"/>
      <c r="N406" s="241"/>
      <c r="O406" s="241"/>
      <c r="P406" s="241"/>
      <c r="Q406" s="241"/>
      <c r="R406" s="241"/>
      <c r="S406" s="241"/>
      <c r="T406" s="241"/>
      <c r="U406" s="241"/>
      <c r="V406" s="241"/>
      <c r="W406" s="241"/>
      <c r="X406" s="241"/>
      <c r="Y406" s="241"/>
      <c r="Z406" s="242">
        <f t="shared" si="2674"/>
        <v>154</v>
      </c>
      <c r="AA406" s="243">
        <f t="shared" si="2679"/>
        <v>571</v>
      </c>
      <c r="AB406" s="51"/>
      <c r="AC406" s="56" t="s">
        <v>150</v>
      </c>
      <c r="AD406" s="57">
        <f t="shared" si="2675"/>
        <v>144</v>
      </c>
      <c r="AE406" s="57">
        <f t="shared" si="2671"/>
        <v>2</v>
      </c>
      <c r="AF406" s="57">
        <f t="shared" si="2672"/>
        <v>0</v>
      </c>
      <c r="AG406" s="57">
        <f t="shared" si="2673"/>
        <v>0</v>
      </c>
      <c r="AH406" s="57">
        <f t="shared" si="2667"/>
        <v>8</v>
      </c>
      <c r="AI406" s="57">
        <f t="shared" si="2668"/>
        <v>0</v>
      </c>
      <c r="AJ406" s="57">
        <f t="shared" si="2669"/>
        <v>0</v>
      </c>
      <c r="AK406" s="57">
        <f t="shared" si="2670"/>
        <v>0</v>
      </c>
      <c r="AL406" s="57">
        <f t="shared" si="2676"/>
        <v>0</v>
      </c>
      <c r="AM406" s="57">
        <f t="shared" si="2677"/>
        <v>0</v>
      </c>
      <c r="AN406" s="58">
        <f t="shared" si="2678"/>
        <v>154</v>
      </c>
      <c r="AO406" s="236"/>
      <c r="AP406" s="51"/>
      <c r="AQ406" s="51"/>
      <c r="AR406" s="51"/>
      <c r="AS406" s="51"/>
      <c r="AT406" s="51"/>
      <c r="AU406" s="51"/>
      <c r="AV406" s="51"/>
      <c r="AW406" s="51"/>
      <c r="AX406" s="51"/>
      <c r="AY406" s="51"/>
      <c r="AZ406" s="51"/>
      <c r="BA406" s="51"/>
      <c r="BB406" s="51"/>
      <c r="BC406" s="51"/>
      <c r="BD406" s="51"/>
      <c r="BE406" s="51"/>
      <c r="BF406" s="51"/>
      <c r="BG406" s="51"/>
      <c r="BH406" s="51"/>
      <c r="BI406" s="51"/>
      <c r="BJ406" s="51"/>
      <c r="BK406" s="51"/>
      <c r="BL406" s="51"/>
      <c r="BM406" s="51"/>
      <c r="BN406" s="51"/>
      <c r="BO406" s="51"/>
      <c r="BP406" s="51"/>
      <c r="BQ406" s="51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  <c r="CE406" s="63"/>
      <c r="CF406" s="63"/>
      <c r="CG406" s="63"/>
      <c r="CH406" s="63"/>
      <c r="CI406" s="63"/>
      <c r="CJ406" s="63"/>
      <c r="CK406" s="63"/>
    </row>
    <row r="407" spans="2:89" ht="13.5" hidden="1" outlineLevel="1">
      <c r="B407" s="15" t="s">
        <v>151</v>
      </c>
      <c r="C407" s="240">
        <v>126</v>
      </c>
      <c r="D407" s="240">
        <v>4</v>
      </c>
      <c r="E407" s="240">
        <v>1</v>
      </c>
      <c r="F407" s="240">
        <v>9</v>
      </c>
      <c r="G407" s="241">
        <v>2</v>
      </c>
      <c r="H407" s="241"/>
      <c r="I407" s="241"/>
      <c r="J407" s="241">
        <v>8</v>
      </c>
      <c r="K407" s="241">
        <v>1</v>
      </c>
      <c r="L407" s="241"/>
      <c r="M407" s="241"/>
      <c r="N407" s="241"/>
      <c r="O407" s="241"/>
      <c r="P407" s="241"/>
      <c r="Q407" s="241"/>
      <c r="R407" s="241"/>
      <c r="S407" s="241"/>
      <c r="T407" s="241"/>
      <c r="U407" s="241"/>
      <c r="V407" s="241"/>
      <c r="W407" s="241"/>
      <c r="X407" s="241"/>
      <c r="Y407" s="241"/>
      <c r="Z407" s="242">
        <f t="shared" si="2674"/>
        <v>151</v>
      </c>
      <c r="AA407" s="243">
        <f t="shared" si="2679"/>
        <v>585</v>
      </c>
      <c r="AB407" s="51"/>
      <c r="AC407" s="56" t="s">
        <v>151</v>
      </c>
      <c r="AD407" s="57">
        <f t="shared" si="2675"/>
        <v>140</v>
      </c>
      <c r="AE407" s="57">
        <f t="shared" si="2671"/>
        <v>2</v>
      </c>
      <c r="AF407" s="57">
        <f t="shared" si="2672"/>
        <v>0</v>
      </c>
      <c r="AG407" s="57">
        <f t="shared" si="2673"/>
        <v>0</v>
      </c>
      <c r="AH407" s="57">
        <f t="shared" si="2667"/>
        <v>8</v>
      </c>
      <c r="AI407" s="57">
        <f t="shared" si="2668"/>
        <v>1</v>
      </c>
      <c r="AJ407" s="57">
        <f t="shared" si="2669"/>
        <v>0</v>
      </c>
      <c r="AK407" s="57">
        <f t="shared" si="2670"/>
        <v>0</v>
      </c>
      <c r="AL407" s="57">
        <f t="shared" si="2676"/>
        <v>0</v>
      </c>
      <c r="AM407" s="57">
        <f t="shared" si="2677"/>
        <v>0</v>
      </c>
      <c r="AN407" s="58">
        <f t="shared" si="2678"/>
        <v>151</v>
      </c>
      <c r="AO407" s="236"/>
      <c r="AP407" s="51"/>
      <c r="AQ407" s="51"/>
      <c r="AR407" s="51"/>
      <c r="AS407" s="51"/>
      <c r="AT407" s="51"/>
      <c r="AU407" s="51"/>
      <c r="AV407" s="51"/>
      <c r="AW407" s="51"/>
      <c r="AX407" s="51"/>
      <c r="AY407" s="51"/>
      <c r="AZ407" s="51"/>
      <c r="BA407" s="51"/>
      <c r="BB407" s="51"/>
      <c r="BC407" s="51"/>
      <c r="BD407" s="51"/>
      <c r="BE407" s="51"/>
      <c r="BF407" s="51"/>
      <c r="BG407" s="51"/>
      <c r="BH407" s="51"/>
      <c r="BI407" s="51"/>
      <c r="BJ407" s="51"/>
      <c r="BK407" s="51"/>
      <c r="BL407" s="51"/>
      <c r="BM407" s="51"/>
      <c r="BN407" s="51"/>
      <c r="BO407" s="51"/>
      <c r="BP407" s="51"/>
      <c r="BQ407" s="51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  <c r="CE407" s="63"/>
      <c r="CF407" s="63"/>
      <c r="CG407" s="63"/>
      <c r="CH407" s="63"/>
      <c r="CI407" s="63"/>
      <c r="CJ407" s="63"/>
      <c r="CK407" s="63"/>
    </row>
    <row r="408" spans="2:89" ht="13.5" hidden="1" outlineLevel="1">
      <c r="B408" s="15" t="s">
        <v>152</v>
      </c>
      <c r="C408" s="240">
        <v>126</v>
      </c>
      <c r="D408" s="240">
        <v>15</v>
      </c>
      <c r="E408" s="240"/>
      <c r="F408" s="240">
        <v>9</v>
      </c>
      <c r="G408" s="241"/>
      <c r="H408" s="241"/>
      <c r="I408" s="241"/>
      <c r="J408" s="241">
        <v>10</v>
      </c>
      <c r="K408" s="241">
        <v>1</v>
      </c>
      <c r="L408" s="241"/>
      <c r="M408" s="241"/>
      <c r="N408" s="241"/>
      <c r="O408" s="241"/>
      <c r="P408" s="241"/>
      <c r="Q408" s="241"/>
      <c r="R408" s="241"/>
      <c r="S408" s="241"/>
      <c r="T408" s="241"/>
      <c r="U408" s="241"/>
      <c r="V408" s="241"/>
      <c r="W408" s="241"/>
      <c r="X408" s="241"/>
      <c r="Y408" s="241"/>
      <c r="Z408" s="242">
        <f t="shared" si="2674"/>
        <v>161</v>
      </c>
      <c r="AA408" s="243">
        <f t="shared" si="2679"/>
        <v>607</v>
      </c>
      <c r="AB408" s="51"/>
      <c r="AC408" s="59" t="s">
        <v>152</v>
      </c>
      <c r="AD408" s="60">
        <f t="shared" si="2675"/>
        <v>150</v>
      </c>
      <c r="AE408" s="60">
        <f t="shared" si="2671"/>
        <v>0</v>
      </c>
      <c r="AF408" s="60">
        <f t="shared" si="2672"/>
        <v>0</v>
      </c>
      <c r="AG408" s="60">
        <f t="shared" si="2673"/>
        <v>0</v>
      </c>
      <c r="AH408" s="60">
        <f t="shared" si="2667"/>
        <v>10</v>
      </c>
      <c r="AI408" s="60">
        <f t="shared" si="2668"/>
        <v>1</v>
      </c>
      <c r="AJ408" s="60">
        <f t="shared" si="2669"/>
        <v>0</v>
      </c>
      <c r="AK408" s="60">
        <f t="shared" si="2670"/>
        <v>0</v>
      </c>
      <c r="AL408" s="60">
        <f t="shared" si="2676"/>
        <v>0</v>
      </c>
      <c r="AM408" s="60">
        <f t="shared" si="2677"/>
        <v>0</v>
      </c>
      <c r="AN408" s="61">
        <f t="shared" si="2678"/>
        <v>161</v>
      </c>
      <c r="AO408" s="236"/>
      <c r="AP408" s="51"/>
      <c r="AQ408" s="51"/>
      <c r="AR408" s="51"/>
      <c r="AS408" s="51"/>
      <c r="AT408" s="51"/>
      <c r="AU408" s="51"/>
      <c r="AV408" s="51"/>
      <c r="AW408" s="51"/>
      <c r="AX408" s="51"/>
      <c r="AY408" s="51"/>
      <c r="AZ408" s="51"/>
      <c r="BA408" s="51"/>
      <c r="BB408" s="51"/>
      <c r="BC408" s="51"/>
      <c r="BD408" s="51"/>
      <c r="BE408" s="51"/>
      <c r="BF408" s="51"/>
      <c r="BG408" s="51"/>
      <c r="BH408" s="51"/>
      <c r="BI408" s="51"/>
      <c r="BJ408" s="51"/>
      <c r="BK408" s="51"/>
      <c r="BL408" s="51"/>
      <c r="BM408" s="51"/>
      <c r="BN408" s="51"/>
      <c r="BO408" s="51"/>
      <c r="BP408" s="51"/>
      <c r="BQ408" s="51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  <c r="CE408" s="63"/>
      <c r="CF408" s="63"/>
      <c r="CG408" s="63"/>
      <c r="CH408" s="63"/>
      <c r="CI408" s="63"/>
      <c r="CJ408" s="63"/>
      <c r="CK408" s="63"/>
    </row>
    <row r="409" spans="2:89" ht="13.5" hidden="1" outlineLevel="1">
      <c r="B409" s="15" t="s">
        <v>153</v>
      </c>
      <c r="C409" s="240">
        <v>113</v>
      </c>
      <c r="D409" s="240">
        <v>6</v>
      </c>
      <c r="E409" s="240">
        <v>2</v>
      </c>
      <c r="F409" s="240">
        <v>5</v>
      </c>
      <c r="G409" s="241">
        <v>3</v>
      </c>
      <c r="H409" s="241"/>
      <c r="I409" s="241"/>
      <c r="J409" s="241">
        <v>13</v>
      </c>
      <c r="K409" s="241">
        <v>1</v>
      </c>
      <c r="L409" s="241"/>
      <c r="M409" s="241"/>
      <c r="N409" s="241"/>
      <c r="O409" s="241"/>
      <c r="P409" s="241"/>
      <c r="Q409" s="241"/>
      <c r="R409" s="241"/>
      <c r="S409" s="241"/>
      <c r="T409" s="241"/>
      <c r="U409" s="241"/>
      <c r="V409" s="241"/>
      <c r="W409" s="241"/>
      <c r="X409" s="241"/>
      <c r="Y409" s="241"/>
      <c r="Z409" s="242">
        <f t="shared" si="2674"/>
        <v>143</v>
      </c>
      <c r="AA409" s="243">
        <f t="shared" si="2679"/>
        <v>609</v>
      </c>
      <c r="AB409" s="51"/>
      <c r="AC409" s="59" t="s">
        <v>153</v>
      </c>
      <c r="AD409" s="60">
        <f t="shared" si="2675"/>
        <v>126</v>
      </c>
      <c r="AE409" s="60">
        <f t="shared" si="2671"/>
        <v>3</v>
      </c>
      <c r="AF409" s="60">
        <f t="shared" si="2672"/>
        <v>0</v>
      </c>
      <c r="AG409" s="60">
        <f t="shared" si="2673"/>
        <v>0</v>
      </c>
      <c r="AH409" s="60">
        <f t="shared" si="2667"/>
        <v>13</v>
      </c>
      <c r="AI409" s="60">
        <f t="shared" si="2668"/>
        <v>1</v>
      </c>
      <c r="AJ409" s="60">
        <f t="shared" si="2669"/>
        <v>0</v>
      </c>
      <c r="AK409" s="60">
        <f t="shared" si="2670"/>
        <v>0</v>
      </c>
      <c r="AL409" s="60">
        <f t="shared" si="2676"/>
        <v>0</v>
      </c>
      <c r="AM409" s="60">
        <f t="shared" si="2677"/>
        <v>0</v>
      </c>
      <c r="AN409" s="61">
        <f t="shared" si="2678"/>
        <v>143</v>
      </c>
      <c r="AO409" s="236"/>
      <c r="AP409" s="51"/>
      <c r="AQ409" s="51"/>
      <c r="AR409" s="51"/>
      <c r="AS409" s="51"/>
      <c r="AT409" s="51"/>
      <c r="AU409" s="51"/>
      <c r="AV409" s="51"/>
      <c r="AW409" s="51"/>
      <c r="AX409" s="51"/>
      <c r="AY409" s="51"/>
      <c r="AZ409" s="51"/>
      <c r="BA409" s="51"/>
      <c r="BB409" s="51"/>
      <c r="BC409" s="51"/>
      <c r="BD409" s="51"/>
      <c r="BE409" s="51"/>
      <c r="BF409" s="51"/>
      <c r="BG409" s="51"/>
      <c r="BH409" s="51"/>
      <c r="BI409" s="51"/>
      <c r="BJ409" s="51"/>
      <c r="BK409" s="51"/>
      <c r="BL409" s="51"/>
      <c r="BM409" s="51"/>
      <c r="BN409" s="51"/>
      <c r="BO409" s="51"/>
      <c r="BP409" s="51"/>
      <c r="BQ409" s="51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  <c r="CE409" s="63"/>
      <c r="CF409" s="63"/>
      <c r="CG409" s="63"/>
      <c r="CH409" s="63"/>
      <c r="CI409" s="63"/>
      <c r="CJ409" s="63"/>
      <c r="CK409" s="63"/>
    </row>
    <row r="410" spans="2:89" ht="13.5" hidden="1" outlineLevel="1">
      <c r="B410" s="15" t="s">
        <v>154</v>
      </c>
      <c r="C410" s="240">
        <v>125</v>
      </c>
      <c r="D410" s="240">
        <v>5</v>
      </c>
      <c r="E410" s="240">
        <v>1</v>
      </c>
      <c r="F410" s="240">
        <v>15</v>
      </c>
      <c r="G410" s="241"/>
      <c r="H410" s="241"/>
      <c r="I410" s="241"/>
      <c r="J410" s="241">
        <v>5</v>
      </c>
      <c r="K410" s="241"/>
      <c r="L410" s="241"/>
      <c r="M410" s="241"/>
      <c r="N410" s="241"/>
      <c r="O410" s="241"/>
      <c r="P410" s="241"/>
      <c r="Q410" s="241"/>
      <c r="R410" s="241"/>
      <c r="S410" s="241"/>
      <c r="T410" s="241"/>
      <c r="U410" s="241"/>
      <c r="V410" s="241"/>
      <c r="W410" s="241"/>
      <c r="X410" s="241"/>
      <c r="Y410" s="241"/>
      <c r="Z410" s="242">
        <f t="shared" si="2674"/>
        <v>151</v>
      </c>
      <c r="AA410" s="243">
        <f t="shared" si="2679"/>
        <v>606</v>
      </c>
      <c r="AB410" s="51"/>
      <c r="AC410" s="59" t="s">
        <v>154</v>
      </c>
      <c r="AD410" s="60">
        <f t="shared" si="2675"/>
        <v>146</v>
      </c>
      <c r="AE410" s="60">
        <f t="shared" si="2671"/>
        <v>0</v>
      </c>
      <c r="AF410" s="60">
        <f t="shared" si="2672"/>
        <v>0</v>
      </c>
      <c r="AG410" s="60">
        <f t="shared" si="2673"/>
        <v>0</v>
      </c>
      <c r="AH410" s="60">
        <f t="shared" si="2667"/>
        <v>5</v>
      </c>
      <c r="AI410" s="60">
        <f t="shared" si="2668"/>
        <v>0</v>
      </c>
      <c r="AJ410" s="60">
        <f t="shared" si="2669"/>
        <v>0</v>
      </c>
      <c r="AK410" s="60">
        <f t="shared" si="2670"/>
        <v>0</v>
      </c>
      <c r="AL410" s="60">
        <f t="shared" si="2676"/>
        <v>0</v>
      </c>
      <c r="AM410" s="60">
        <f t="shared" si="2677"/>
        <v>0</v>
      </c>
      <c r="AN410" s="61">
        <f t="shared" si="2678"/>
        <v>151</v>
      </c>
      <c r="AO410" s="236"/>
      <c r="AP410" s="51"/>
      <c r="AQ410" s="51"/>
      <c r="AR410" s="51"/>
      <c r="AS410" s="51"/>
      <c r="AT410" s="51"/>
      <c r="AU410" s="51"/>
      <c r="AV410" s="51"/>
      <c r="AW410" s="51"/>
      <c r="AX410" s="51"/>
      <c r="AY410" s="51"/>
      <c r="AZ410" s="51"/>
      <c r="BA410" s="51"/>
      <c r="BB410" s="51"/>
      <c r="BC410" s="51"/>
      <c r="BD410" s="51"/>
      <c r="BE410" s="51"/>
      <c r="BF410" s="51"/>
      <c r="BG410" s="51"/>
      <c r="BH410" s="51"/>
      <c r="BI410" s="51"/>
      <c r="BJ410" s="51"/>
      <c r="BK410" s="51"/>
      <c r="BL410" s="51"/>
      <c r="BM410" s="51"/>
      <c r="BN410" s="51"/>
      <c r="BO410" s="51"/>
      <c r="BP410" s="51"/>
      <c r="BQ410" s="51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  <c r="CE410" s="63"/>
      <c r="CF410" s="63"/>
      <c r="CG410" s="63"/>
      <c r="CH410" s="63"/>
      <c r="CI410" s="63"/>
      <c r="CJ410" s="63"/>
      <c r="CK410" s="63"/>
    </row>
    <row r="411" spans="2:89" ht="13.5" hidden="1" outlineLevel="1">
      <c r="B411" s="15" t="s">
        <v>155</v>
      </c>
      <c r="C411" s="240">
        <v>110</v>
      </c>
      <c r="D411" s="240">
        <v>2</v>
      </c>
      <c r="E411" s="240">
        <v>1</v>
      </c>
      <c r="F411" s="240">
        <v>10</v>
      </c>
      <c r="G411" s="241">
        <v>1</v>
      </c>
      <c r="H411" s="241"/>
      <c r="I411" s="241"/>
      <c r="J411" s="241">
        <v>3</v>
      </c>
      <c r="K411" s="241"/>
      <c r="L411" s="241"/>
      <c r="M411" s="241"/>
      <c r="N411" s="241"/>
      <c r="O411" s="241"/>
      <c r="P411" s="241"/>
      <c r="Q411" s="241"/>
      <c r="R411" s="241"/>
      <c r="S411" s="241"/>
      <c r="T411" s="241"/>
      <c r="U411" s="241"/>
      <c r="V411" s="241"/>
      <c r="W411" s="241"/>
      <c r="X411" s="241"/>
      <c r="Y411" s="241"/>
      <c r="Z411" s="242">
        <f t="shared" si="2674"/>
        <v>127</v>
      </c>
      <c r="AA411" s="243">
        <f t="shared" si="2679"/>
        <v>582</v>
      </c>
      <c r="AB411" s="51"/>
      <c r="AC411" s="59" t="s">
        <v>155</v>
      </c>
      <c r="AD411" s="60">
        <f t="shared" si="2675"/>
        <v>123</v>
      </c>
      <c r="AE411" s="60">
        <f t="shared" si="2671"/>
        <v>1</v>
      </c>
      <c r="AF411" s="60">
        <f t="shared" si="2672"/>
        <v>0</v>
      </c>
      <c r="AG411" s="60">
        <f t="shared" si="2673"/>
        <v>0</v>
      </c>
      <c r="AH411" s="60">
        <f t="shared" si="2667"/>
        <v>3</v>
      </c>
      <c r="AI411" s="60">
        <f t="shared" si="2668"/>
        <v>0</v>
      </c>
      <c r="AJ411" s="60">
        <f t="shared" si="2669"/>
        <v>0</v>
      </c>
      <c r="AK411" s="60">
        <f t="shared" si="2670"/>
        <v>0</v>
      </c>
      <c r="AL411" s="60">
        <f t="shared" si="2676"/>
        <v>0</v>
      </c>
      <c r="AM411" s="60">
        <f t="shared" si="2677"/>
        <v>0</v>
      </c>
      <c r="AN411" s="61">
        <f t="shared" si="2678"/>
        <v>127</v>
      </c>
      <c r="AO411" s="236"/>
      <c r="AP411" s="51"/>
      <c r="AQ411" s="51"/>
      <c r="AR411" s="51"/>
      <c r="AS411" s="51"/>
      <c r="AT411" s="51"/>
      <c r="AU411" s="51"/>
      <c r="AV411" s="51"/>
      <c r="AW411" s="51"/>
      <c r="AX411" s="51"/>
      <c r="AY411" s="51"/>
      <c r="AZ411" s="51"/>
      <c r="BA411" s="51"/>
      <c r="BB411" s="51"/>
      <c r="BC411" s="51"/>
      <c r="BD411" s="51"/>
      <c r="BE411" s="51"/>
      <c r="BF411" s="51"/>
      <c r="BG411" s="51"/>
      <c r="BH411" s="51"/>
      <c r="BI411" s="51"/>
      <c r="BJ411" s="51"/>
      <c r="BK411" s="51"/>
      <c r="BL411" s="51"/>
      <c r="BM411" s="51"/>
      <c r="BN411" s="51"/>
      <c r="BO411" s="51"/>
      <c r="BP411" s="51"/>
      <c r="BQ411" s="51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  <c r="CE411" s="63"/>
      <c r="CF411" s="63"/>
      <c r="CG411" s="63"/>
      <c r="CH411" s="63"/>
      <c r="CI411" s="63"/>
      <c r="CJ411" s="63"/>
      <c r="CK411" s="63"/>
    </row>
    <row r="412" spans="2:89" ht="13.5" hidden="1" outlineLevel="1">
      <c r="B412" s="15" t="s">
        <v>156</v>
      </c>
      <c r="C412" s="240">
        <v>89</v>
      </c>
      <c r="D412" s="240">
        <v>4</v>
      </c>
      <c r="E412" s="240">
        <v>1</v>
      </c>
      <c r="F412" s="240">
        <v>14</v>
      </c>
      <c r="G412" s="241">
        <v>2</v>
      </c>
      <c r="H412" s="241"/>
      <c r="I412" s="241"/>
      <c r="J412" s="241">
        <v>2</v>
      </c>
      <c r="K412" s="241"/>
      <c r="L412" s="241"/>
      <c r="M412" s="241"/>
      <c r="N412" s="241"/>
      <c r="O412" s="241"/>
      <c r="P412" s="241"/>
      <c r="Q412" s="241"/>
      <c r="R412" s="241"/>
      <c r="S412" s="241"/>
      <c r="T412" s="241"/>
      <c r="U412" s="241"/>
      <c r="V412" s="241"/>
      <c r="W412" s="241"/>
      <c r="X412" s="241"/>
      <c r="Y412" s="241"/>
      <c r="Z412" s="242">
        <f t="shared" si="2674"/>
        <v>112</v>
      </c>
      <c r="AA412" s="243">
        <f t="shared" si="2679"/>
        <v>533</v>
      </c>
      <c r="AB412" s="51"/>
      <c r="AC412" s="56" t="s">
        <v>156</v>
      </c>
      <c r="AD412" s="57">
        <f t="shared" si="2675"/>
        <v>108</v>
      </c>
      <c r="AE412" s="57">
        <f t="shared" si="2671"/>
        <v>2</v>
      </c>
      <c r="AF412" s="57">
        <f t="shared" si="2672"/>
        <v>0</v>
      </c>
      <c r="AG412" s="57">
        <f t="shared" si="2673"/>
        <v>0</v>
      </c>
      <c r="AH412" s="57">
        <f t="shared" si="2667"/>
        <v>2</v>
      </c>
      <c r="AI412" s="57">
        <f t="shared" si="2668"/>
        <v>0</v>
      </c>
      <c r="AJ412" s="57">
        <f t="shared" si="2669"/>
        <v>0</v>
      </c>
      <c r="AK412" s="57">
        <f t="shared" si="2670"/>
        <v>0</v>
      </c>
      <c r="AL412" s="57">
        <f t="shared" si="2676"/>
        <v>0</v>
      </c>
      <c r="AM412" s="57">
        <f t="shared" si="2677"/>
        <v>0</v>
      </c>
      <c r="AN412" s="58">
        <f t="shared" si="2678"/>
        <v>112</v>
      </c>
      <c r="AO412" s="236"/>
      <c r="AP412" s="51"/>
      <c r="AQ412" s="51"/>
      <c r="AR412" s="51"/>
      <c r="AS412" s="51"/>
      <c r="AT412" s="51"/>
      <c r="AU412" s="51"/>
      <c r="AV412" s="51"/>
      <c r="AW412" s="51"/>
      <c r="AX412" s="51"/>
      <c r="AY412" s="51"/>
      <c r="AZ412" s="51"/>
      <c r="BA412" s="51"/>
      <c r="BB412" s="51"/>
      <c r="BC412" s="51"/>
      <c r="BD412" s="51"/>
      <c r="BE412" s="51"/>
      <c r="BF412" s="51"/>
      <c r="BG412" s="51"/>
      <c r="BH412" s="51"/>
      <c r="BI412" s="51"/>
      <c r="BJ412" s="51"/>
      <c r="BK412" s="51"/>
      <c r="BL412" s="51"/>
      <c r="BM412" s="51"/>
      <c r="BN412" s="51"/>
      <c r="BO412" s="51"/>
      <c r="BP412" s="51"/>
      <c r="BQ412" s="51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  <c r="CE412" s="63"/>
      <c r="CF412" s="63"/>
      <c r="CG412" s="63"/>
      <c r="CH412" s="63"/>
      <c r="CI412" s="63"/>
      <c r="CJ412" s="63"/>
      <c r="CK412" s="63"/>
    </row>
    <row r="413" spans="2:89" ht="13.5" hidden="1" outlineLevel="1">
      <c r="B413" s="15" t="s">
        <v>157</v>
      </c>
      <c r="C413" s="240">
        <v>116</v>
      </c>
      <c r="D413" s="240">
        <v>7</v>
      </c>
      <c r="E413" s="240"/>
      <c r="F413" s="240">
        <v>8</v>
      </c>
      <c r="G413" s="241">
        <v>2</v>
      </c>
      <c r="H413" s="241"/>
      <c r="I413" s="241"/>
      <c r="J413" s="241">
        <v>4</v>
      </c>
      <c r="K413" s="241"/>
      <c r="L413" s="241"/>
      <c r="M413" s="241"/>
      <c r="N413" s="241"/>
      <c r="O413" s="241"/>
      <c r="P413" s="241"/>
      <c r="Q413" s="241"/>
      <c r="R413" s="241"/>
      <c r="S413" s="241">
        <v>1</v>
      </c>
      <c r="T413" s="241"/>
      <c r="U413" s="241"/>
      <c r="V413" s="241"/>
      <c r="W413" s="241"/>
      <c r="X413" s="241"/>
      <c r="Y413" s="241"/>
      <c r="Z413" s="242">
        <f t="shared" si="2674"/>
        <v>138</v>
      </c>
      <c r="AA413" s="243">
        <f t="shared" si="2679"/>
        <v>528</v>
      </c>
      <c r="AB413" s="51"/>
      <c r="AC413" s="56" t="s">
        <v>157</v>
      </c>
      <c r="AD413" s="57">
        <f t="shared" si="2675"/>
        <v>131</v>
      </c>
      <c r="AE413" s="57">
        <f t="shared" si="2671"/>
        <v>2</v>
      </c>
      <c r="AF413" s="57">
        <f t="shared" si="2672"/>
        <v>0</v>
      </c>
      <c r="AG413" s="57">
        <f t="shared" si="2673"/>
        <v>0</v>
      </c>
      <c r="AH413" s="57">
        <f t="shared" si="2667"/>
        <v>4</v>
      </c>
      <c r="AI413" s="57">
        <f t="shared" si="2668"/>
        <v>0</v>
      </c>
      <c r="AJ413" s="57">
        <f t="shared" si="2669"/>
        <v>0</v>
      </c>
      <c r="AK413" s="57">
        <f t="shared" si="2670"/>
        <v>0</v>
      </c>
      <c r="AL413" s="57">
        <f t="shared" si="2676"/>
        <v>1</v>
      </c>
      <c r="AM413" s="57">
        <f t="shared" si="2677"/>
        <v>0</v>
      </c>
      <c r="AN413" s="58">
        <f t="shared" si="2678"/>
        <v>138</v>
      </c>
      <c r="AO413" s="236"/>
      <c r="AP413" s="51"/>
      <c r="AQ413" s="51"/>
      <c r="AR413" s="51"/>
      <c r="AS413" s="51"/>
      <c r="AT413" s="51"/>
      <c r="AU413" s="51"/>
      <c r="AV413" s="51"/>
      <c r="AW413" s="51"/>
      <c r="AX413" s="51"/>
      <c r="AY413" s="51"/>
      <c r="AZ413" s="51"/>
      <c r="BA413" s="51"/>
      <c r="BB413" s="51"/>
      <c r="BC413" s="51"/>
      <c r="BD413" s="51"/>
      <c r="BE413" s="51"/>
      <c r="BF413" s="51"/>
      <c r="BG413" s="51"/>
      <c r="BH413" s="51"/>
      <c r="BI413" s="51"/>
      <c r="BJ413" s="51"/>
      <c r="BK413" s="51"/>
      <c r="BL413" s="51"/>
      <c r="BM413" s="51"/>
      <c r="BN413" s="51"/>
      <c r="BO413" s="51"/>
      <c r="BP413" s="51"/>
      <c r="BQ413" s="51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  <c r="CE413" s="63"/>
      <c r="CF413" s="63"/>
      <c r="CG413" s="63"/>
      <c r="CH413" s="63"/>
      <c r="CI413" s="63"/>
      <c r="CJ413" s="63"/>
      <c r="CK413" s="63"/>
    </row>
    <row r="414" spans="2:89" ht="13.5" hidden="1" outlineLevel="1">
      <c r="B414" s="15" t="s">
        <v>158</v>
      </c>
      <c r="C414" s="240">
        <v>93</v>
      </c>
      <c r="D414" s="240">
        <v>7</v>
      </c>
      <c r="E414" s="240">
        <v>1</v>
      </c>
      <c r="F414" s="240">
        <v>9</v>
      </c>
      <c r="G414" s="241">
        <v>1</v>
      </c>
      <c r="H414" s="241"/>
      <c r="I414" s="241"/>
      <c r="J414" s="241">
        <v>2</v>
      </c>
      <c r="K414" s="241"/>
      <c r="L414" s="241"/>
      <c r="M414" s="241"/>
      <c r="N414" s="241"/>
      <c r="O414" s="241"/>
      <c r="P414" s="241"/>
      <c r="Q414" s="241"/>
      <c r="R414" s="241"/>
      <c r="S414" s="241"/>
      <c r="T414" s="241"/>
      <c r="U414" s="241"/>
      <c r="V414" s="241"/>
      <c r="W414" s="241"/>
      <c r="X414" s="241"/>
      <c r="Y414" s="241"/>
      <c r="Z414" s="242">
        <f t="shared" si="2674"/>
        <v>113</v>
      </c>
      <c r="AA414" s="243">
        <f t="shared" si="2679"/>
        <v>490</v>
      </c>
      <c r="AB414" s="51"/>
      <c r="AC414" s="56" t="s">
        <v>158</v>
      </c>
      <c r="AD414" s="57">
        <f t="shared" si="2675"/>
        <v>110</v>
      </c>
      <c r="AE414" s="57">
        <f t="shared" si="2671"/>
        <v>1</v>
      </c>
      <c r="AF414" s="57">
        <f t="shared" si="2672"/>
        <v>0</v>
      </c>
      <c r="AG414" s="57">
        <f t="shared" si="2673"/>
        <v>0</v>
      </c>
      <c r="AH414" s="57">
        <f t="shared" si="2667"/>
        <v>2</v>
      </c>
      <c r="AI414" s="57">
        <f t="shared" si="2668"/>
        <v>0</v>
      </c>
      <c r="AJ414" s="57">
        <f t="shared" si="2669"/>
        <v>0</v>
      </c>
      <c r="AK414" s="57">
        <f t="shared" si="2670"/>
        <v>0</v>
      </c>
      <c r="AL414" s="57">
        <f t="shared" si="2676"/>
        <v>0</v>
      </c>
      <c r="AM414" s="57">
        <f t="shared" si="2677"/>
        <v>0</v>
      </c>
      <c r="AN414" s="58">
        <f t="shared" si="2678"/>
        <v>113</v>
      </c>
      <c r="AO414" s="236"/>
      <c r="AP414" s="51"/>
      <c r="AQ414" s="51"/>
      <c r="AR414" s="51"/>
      <c r="AS414" s="51"/>
      <c r="AT414" s="51"/>
      <c r="AU414" s="51"/>
      <c r="AV414" s="51"/>
      <c r="AW414" s="51"/>
      <c r="AX414" s="51"/>
      <c r="AY414" s="51"/>
      <c r="AZ414" s="51"/>
      <c r="BA414" s="51"/>
      <c r="BB414" s="51"/>
      <c r="BC414" s="51"/>
      <c r="BD414" s="51"/>
      <c r="BE414" s="51"/>
      <c r="BF414" s="51"/>
      <c r="BG414" s="51"/>
      <c r="BH414" s="51"/>
      <c r="BI414" s="51"/>
      <c r="BJ414" s="51"/>
      <c r="BK414" s="51"/>
      <c r="BL414" s="51"/>
      <c r="BM414" s="51"/>
      <c r="BN414" s="51"/>
      <c r="BO414" s="51"/>
      <c r="BP414" s="51"/>
      <c r="BQ414" s="51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  <c r="CE414" s="63"/>
      <c r="CF414" s="63"/>
      <c r="CG414" s="63"/>
      <c r="CH414" s="63"/>
      <c r="CI414" s="63"/>
      <c r="CJ414" s="63"/>
      <c r="CK414" s="63"/>
    </row>
    <row r="415" spans="2:89" ht="13.5" hidden="1" outlineLevel="1">
      <c r="B415" s="15" t="s">
        <v>159</v>
      </c>
      <c r="C415" s="240">
        <v>94</v>
      </c>
      <c r="D415" s="240">
        <v>4</v>
      </c>
      <c r="E415" s="240"/>
      <c r="F415" s="240">
        <v>16</v>
      </c>
      <c r="G415" s="241">
        <v>3</v>
      </c>
      <c r="H415" s="241"/>
      <c r="I415" s="241"/>
      <c r="J415" s="241">
        <v>3</v>
      </c>
      <c r="K415" s="241"/>
      <c r="L415" s="241"/>
      <c r="M415" s="241"/>
      <c r="N415" s="241"/>
      <c r="O415" s="241"/>
      <c r="P415" s="241"/>
      <c r="Q415" s="241"/>
      <c r="R415" s="241"/>
      <c r="S415" s="241"/>
      <c r="T415" s="241"/>
      <c r="U415" s="241"/>
      <c r="V415" s="241"/>
      <c r="W415" s="241"/>
      <c r="X415" s="241"/>
      <c r="Y415" s="241"/>
      <c r="Z415" s="242">
        <f t="shared" si="2674"/>
        <v>120</v>
      </c>
      <c r="AA415" s="243">
        <f t="shared" si="2679"/>
        <v>483</v>
      </c>
      <c r="AB415" s="51"/>
      <c r="AC415" s="56" t="s">
        <v>159</v>
      </c>
      <c r="AD415" s="57">
        <f t="shared" si="2675"/>
        <v>114</v>
      </c>
      <c r="AE415" s="57">
        <f t="shared" si="2671"/>
        <v>3</v>
      </c>
      <c r="AF415" s="57">
        <f t="shared" si="2672"/>
        <v>0</v>
      </c>
      <c r="AG415" s="57">
        <f t="shared" si="2673"/>
        <v>0</v>
      </c>
      <c r="AH415" s="57">
        <f t="shared" si="2667"/>
        <v>3</v>
      </c>
      <c r="AI415" s="57">
        <f t="shared" si="2668"/>
        <v>0</v>
      </c>
      <c r="AJ415" s="57">
        <f t="shared" si="2669"/>
        <v>0</v>
      </c>
      <c r="AK415" s="57">
        <f t="shared" si="2670"/>
        <v>0</v>
      </c>
      <c r="AL415" s="57">
        <f t="shared" si="2676"/>
        <v>0</v>
      </c>
      <c r="AM415" s="57">
        <f t="shared" si="2677"/>
        <v>0</v>
      </c>
      <c r="AN415" s="58">
        <f t="shared" si="2678"/>
        <v>120</v>
      </c>
      <c r="AO415" s="236"/>
      <c r="AP415" s="51"/>
      <c r="AQ415" s="51"/>
      <c r="AR415" s="51"/>
      <c r="AS415" s="51"/>
      <c r="AT415" s="51"/>
      <c r="AU415" s="51"/>
      <c r="AV415" s="51"/>
      <c r="AW415" s="51"/>
      <c r="AX415" s="51"/>
      <c r="AY415" s="51"/>
      <c r="AZ415" s="51"/>
      <c r="BA415" s="51"/>
      <c r="BB415" s="51"/>
      <c r="BC415" s="51"/>
      <c r="BD415" s="51"/>
      <c r="BE415" s="51"/>
      <c r="BF415" s="51"/>
      <c r="BG415" s="51"/>
      <c r="BH415" s="51"/>
      <c r="BI415" s="51"/>
      <c r="BJ415" s="51"/>
      <c r="BK415" s="51"/>
      <c r="BL415" s="51"/>
      <c r="BM415" s="51"/>
      <c r="BN415" s="51"/>
      <c r="BO415" s="51"/>
      <c r="BP415" s="51"/>
      <c r="BQ415" s="51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  <c r="CE415" s="63"/>
      <c r="CF415" s="63"/>
      <c r="CG415" s="63"/>
      <c r="CH415" s="63"/>
      <c r="CI415" s="63"/>
      <c r="CJ415" s="63"/>
      <c r="CK415" s="63"/>
    </row>
    <row r="416" spans="2:89" ht="13.5" hidden="1" outlineLevel="1">
      <c r="B416" s="15" t="s">
        <v>160</v>
      </c>
      <c r="C416" s="240">
        <v>93</v>
      </c>
      <c r="D416" s="240">
        <v>6</v>
      </c>
      <c r="E416" s="240"/>
      <c r="F416" s="240">
        <v>7</v>
      </c>
      <c r="G416" s="241">
        <v>2</v>
      </c>
      <c r="H416" s="241"/>
      <c r="I416" s="241"/>
      <c r="J416" s="241">
        <v>3</v>
      </c>
      <c r="K416" s="241">
        <v>1</v>
      </c>
      <c r="L416" s="241"/>
      <c r="M416" s="241"/>
      <c r="N416" s="241"/>
      <c r="O416" s="241"/>
      <c r="P416" s="241"/>
      <c r="Q416" s="241"/>
      <c r="R416" s="241"/>
      <c r="S416" s="241"/>
      <c r="T416" s="241"/>
      <c r="U416" s="241"/>
      <c r="V416" s="241"/>
      <c r="W416" s="241"/>
      <c r="X416" s="241"/>
      <c r="Y416" s="241"/>
      <c r="Z416" s="242">
        <f t="shared" si="2674"/>
        <v>112</v>
      </c>
      <c r="AA416" s="243">
        <f t="shared" si="2679"/>
        <v>483</v>
      </c>
      <c r="AB416" s="51"/>
      <c r="AC416" s="59" t="s">
        <v>160</v>
      </c>
      <c r="AD416" s="60">
        <f t="shared" si="2675"/>
        <v>106</v>
      </c>
      <c r="AE416" s="60">
        <f t="shared" si="2671"/>
        <v>2</v>
      </c>
      <c r="AF416" s="60">
        <f t="shared" si="2672"/>
        <v>0</v>
      </c>
      <c r="AG416" s="60">
        <f t="shared" si="2673"/>
        <v>0</v>
      </c>
      <c r="AH416" s="60">
        <f t="shared" si="2667"/>
        <v>3</v>
      </c>
      <c r="AI416" s="60">
        <f t="shared" si="2668"/>
        <v>1</v>
      </c>
      <c r="AJ416" s="60">
        <f t="shared" si="2669"/>
        <v>0</v>
      </c>
      <c r="AK416" s="60">
        <f t="shared" si="2670"/>
        <v>0</v>
      </c>
      <c r="AL416" s="60">
        <f t="shared" si="2676"/>
        <v>0</v>
      </c>
      <c r="AM416" s="60">
        <f t="shared" si="2677"/>
        <v>0</v>
      </c>
      <c r="AN416" s="61">
        <f t="shared" si="2678"/>
        <v>112</v>
      </c>
      <c r="AO416" s="236"/>
      <c r="AP416" s="51"/>
      <c r="AQ416" s="51"/>
      <c r="AR416" s="51"/>
      <c r="AS416" s="51"/>
      <c r="AT416" s="51"/>
      <c r="AU416" s="51"/>
      <c r="AV416" s="51"/>
      <c r="AW416" s="51"/>
      <c r="AX416" s="51"/>
      <c r="AY416" s="51"/>
      <c r="AZ416" s="51"/>
      <c r="BA416" s="51"/>
      <c r="BB416" s="51"/>
      <c r="BC416" s="51"/>
      <c r="BD416" s="51"/>
      <c r="BE416" s="51"/>
      <c r="BF416" s="51"/>
      <c r="BG416" s="51"/>
      <c r="BH416" s="51"/>
      <c r="BI416" s="51"/>
      <c r="BJ416" s="51"/>
      <c r="BK416" s="51"/>
      <c r="BL416" s="51"/>
      <c r="BM416" s="51"/>
      <c r="BN416" s="51"/>
      <c r="BO416" s="51"/>
      <c r="BP416" s="51"/>
      <c r="BQ416" s="51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  <c r="CE416" s="63"/>
      <c r="CF416" s="63"/>
      <c r="CG416" s="63"/>
      <c r="CH416" s="63"/>
      <c r="CI416" s="63"/>
      <c r="CJ416" s="63"/>
      <c r="CK416" s="63"/>
    </row>
    <row r="417" spans="2:89" ht="13.5" hidden="1" outlineLevel="1">
      <c r="B417" s="15" t="s">
        <v>161</v>
      </c>
      <c r="C417" s="240">
        <v>85</v>
      </c>
      <c r="D417" s="240">
        <v>7</v>
      </c>
      <c r="E417" s="240"/>
      <c r="F417" s="240">
        <v>10</v>
      </c>
      <c r="G417" s="241"/>
      <c r="H417" s="241"/>
      <c r="I417" s="241"/>
      <c r="J417" s="241">
        <v>2</v>
      </c>
      <c r="K417" s="241">
        <v>1</v>
      </c>
      <c r="L417" s="241"/>
      <c r="M417" s="241"/>
      <c r="N417" s="241"/>
      <c r="O417" s="241"/>
      <c r="P417" s="241"/>
      <c r="Q417" s="241"/>
      <c r="R417" s="241"/>
      <c r="S417" s="241"/>
      <c r="T417" s="241"/>
      <c r="U417" s="241"/>
      <c r="V417" s="241"/>
      <c r="W417" s="241"/>
      <c r="X417" s="241"/>
      <c r="Y417" s="241"/>
      <c r="Z417" s="242">
        <f t="shared" si="2674"/>
        <v>105</v>
      </c>
      <c r="AA417" s="243">
        <f t="shared" si="2679"/>
        <v>450</v>
      </c>
      <c r="AB417" s="51"/>
      <c r="AC417" s="59" t="s">
        <v>161</v>
      </c>
      <c r="AD417" s="60">
        <f t="shared" si="2675"/>
        <v>102</v>
      </c>
      <c r="AE417" s="60">
        <f t="shared" si="2671"/>
        <v>0</v>
      </c>
      <c r="AF417" s="60">
        <f t="shared" si="2672"/>
        <v>0</v>
      </c>
      <c r="AG417" s="60">
        <f t="shared" si="2673"/>
        <v>0</v>
      </c>
      <c r="AH417" s="60">
        <f t="shared" si="2667"/>
        <v>2</v>
      </c>
      <c r="AI417" s="60">
        <f t="shared" si="2668"/>
        <v>1</v>
      </c>
      <c r="AJ417" s="60">
        <f t="shared" si="2669"/>
        <v>0</v>
      </c>
      <c r="AK417" s="60">
        <f t="shared" si="2670"/>
        <v>0</v>
      </c>
      <c r="AL417" s="60">
        <f t="shared" si="2676"/>
        <v>0</v>
      </c>
      <c r="AM417" s="60">
        <f t="shared" si="2677"/>
        <v>0</v>
      </c>
      <c r="AN417" s="61">
        <f t="shared" si="2678"/>
        <v>105</v>
      </c>
      <c r="AO417" s="236"/>
      <c r="AP417" s="51"/>
      <c r="AQ417" s="51"/>
      <c r="AR417" s="51"/>
      <c r="AS417" s="51"/>
      <c r="AT417" s="51"/>
      <c r="AU417" s="51"/>
      <c r="AV417" s="51"/>
      <c r="AW417" s="51"/>
      <c r="AX417" s="51"/>
      <c r="AY417" s="51"/>
      <c r="AZ417" s="51"/>
      <c r="BA417" s="51"/>
      <c r="BB417" s="51"/>
      <c r="BC417" s="51"/>
      <c r="BD417" s="51"/>
      <c r="BE417" s="51"/>
      <c r="BF417" s="51"/>
      <c r="BG417" s="51"/>
      <c r="BH417" s="51"/>
      <c r="BI417" s="51"/>
      <c r="BJ417" s="51"/>
      <c r="BK417" s="51"/>
      <c r="BL417" s="51"/>
      <c r="BM417" s="51"/>
      <c r="BN417" s="51"/>
      <c r="BO417" s="51"/>
      <c r="BP417" s="51"/>
      <c r="BQ417" s="51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  <c r="CE417" s="63"/>
      <c r="CF417" s="63"/>
      <c r="CG417" s="63"/>
      <c r="CH417" s="63"/>
      <c r="CI417" s="63"/>
      <c r="CJ417" s="63"/>
      <c r="CK417" s="63"/>
    </row>
    <row r="418" spans="2:89" ht="13.5" hidden="1" outlineLevel="1">
      <c r="B418" s="15" t="s">
        <v>162</v>
      </c>
      <c r="C418" s="240">
        <v>114</v>
      </c>
      <c r="D418" s="240">
        <v>10</v>
      </c>
      <c r="E418" s="240"/>
      <c r="F418" s="240">
        <v>10</v>
      </c>
      <c r="G418" s="241">
        <v>5</v>
      </c>
      <c r="H418" s="241"/>
      <c r="I418" s="241"/>
      <c r="J418" s="241">
        <v>2</v>
      </c>
      <c r="K418" s="241">
        <v>2</v>
      </c>
      <c r="L418" s="241"/>
      <c r="M418" s="241"/>
      <c r="N418" s="241"/>
      <c r="O418" s="241"/>
      <c r="P418" s="241"/>
      <c r="Q418" s="241"/>
      <c r="R418" s="241"/>
      <c r="S418" s="241"/>
      <c r="T418" s="241"/>
      <c r="U418" s="241"/>
      <c r="V418" s="241"/>
      <c r="W418" s="241"/>
      <c r="X418" s="241"/>
      <c r="Y418" s="241"/>
      <c r="Z418" s="242">
        <f t="shared" si="2674"/>
        <v>143</v>
      </c>
      <c r="AA418" s="243">
        <f t="shared" si="2679"/>
        <v>480</v>
      </c>
      <c r="AB418" s="51"/>
      <c r="AC418" s="59" t="s">
        <v>162</v>
      </c>
      <c r="AD418" s="60">
        <f t="shared" si="2675"/>
        <v>134</v>
      </c>
      <c r="AE418" s="60">
        <f t="shared" si="2671"/>
        <v>5</v>
      </c>
      <c r="AF418" s="60">
        <f t="shared" si="2672"/>
        <v>0</v>
      </c>
      <c r="AG418" s="60">
        <f t="shared" si="2673"/>
        <v>0</v>
      </c>
      <c r="AH418" s="60">
        <f t="shared" si="2667"/>
        <v>2</v>
      </c>
      <c r="AI418" s="60">
        <f t="shared" si="2668"/>
        <v>2</v>
      </c>
      <c r="AJ418" s="60">
        <f t="shared" si="2669"/>
        <v>0</v>
      </c>
      <c r="AK418" s="60">
        <f t="shared" si="2670"/>
        <v>0</v>
      </c>
      <c r="AL418" s="60">
        <f t="shared" si="2676"/>
        <v>0</v>
      </c>
      <c r="AM418" s="60">
        <f t="shared" si="2677"/>
        <v>0</v>
      </c>
      <c r="AN418" s="61">
        <f t="shared" si="2678"/>
        <v>143</v>
      </c>
      <c r="AO418" s="236"/>
      <c r="AP418" s="51"/>
      <c r="AQ418" s="51"/>
      <c r="AR418" s="51"/>
      <c r="AS418" s="51"/>
      <c r="AT418" s="51"/>
      <c r="AU418" s="51"/>
      <c r="AV418" s="51"/>
      <c r="AW418" s="51"/>
      <c r="AX418" s="51"/>
      <c r="AY418" s="51"/>
      <c r="AZ418" s="51"/>
      <c r="BA418" s="51"/>
      <c r="BB418" s="51"/>
      <c r="BC418" s="51"/>
      <c r="BD418" s="51"/>
      <c r="BE418" s="51"/>
      <c r="BF418" s="51"/>
      <c r="BG418" s="51"/>
      <c r="BH418" s="51"/>
      <c r="BI418" s="51"/>
      <c r="BJ418" s="51"/>
      <c r="BK418" s="51"/>
      <c r="BL418" s="51"/>
      <c r="BM418" s="51"/>
      <c r="BN418" s="51"/>
      <c r="BO418" s="51"/>
      <c r="BP418" s="51"/>
      <c r="BQ418" s="51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  <c r="CE418" s="63"/>
      <c r="CF418" s="63"/>
      <c r="CG418" s="63"/>
      <c r="CH418" s="63"/>
      <c r="CI418" s="63"/>
      <c r="CJ418" s="63"/>
      <c r="CK418" s="63"/>
    </row>
    <row r="419" spans="2:89" ht="13.5" hidden="1" outlineLevel="1">
      <c r="B419" s="15" t="s">
        <v>163</v>
      </c>
      <c r="C419" s="240">
        <v>78</v>
      </c>
      <c r="D419" s="240">
        <v>2</v>
      </c>
      <c r="E419" s="240">
        <v>1</v>
      </c>
      <c r="F419" s="240">
        <v>4</v>
      </c>
      <c r="G419" s="241"/>
      <c r="H419" s="241"/>
      <c r="I419" s="241"/>
      <c r="J419" s="241"/>
      <c r="K419" s="241">
        <v>1</v>
      </c>
      <c r="L419" s="241"/>
      <c r="M419" s="241"/>
      <c r="N419" s="241"/>
      <c r="O419" s="241"/>
      <c r="P419" s="241"/>
      <c r="Q419" s="241"/>
      <c r="R419" s="241"/>
      <c r="S419" s="241"/>
      <c r="T419" s="241"/>
      <c r="U419" s="241"/>
      <c r="V419" s="241"/>
      <c r="W419" s="241"/>
      <c r="X419" s="241"/>
      <c r="Y419" s="241"/>
      <c r="Z419" s="242">
        <f t="shared" si="2674"/>
        <v>86</v>
      </c>
      <c r="AA419" s="243">
        <f t="shared" si="2679"/>
        <v>446</v>
      </c>
      <c r="AB419" s="51"/>
      <c r="AC419" s="59" t="s">
        <v>163</v>
      </c>
      <c r="AD419" s="60">
        <f t="shared" si="2675"/>
        <v>85</v>
      </c>
      <c r="AE419" s="60">
        <f t="shared" si="2671"/>
        <v>0</v>
      </c>
      <c r="AF419" s="60">
        <f t="shared" si="2672"/>
        <v>0</v>
      </c>
      <c r="AG419" s="60">
        <f t="shared" si="2673"/>
        <v>0</v>
      </c>
      <c r="AH419" s="60">
        <f t="shared" si="2667"/>
        <v>0</v>
      </c>
      <c r="AI419" s="60">
        <f t="shared" si="2668"/>
        <v>1</v>
      </c>
      <c r="AJ419" s="60">
        <f t="shared" si="2669"/>
        <v>0</v>
      </c>
      <c r="AK419" s="60">
        <f t="shared" si="2670"/>
        <v>0</v>
      </c>
      <c r="AL419" s="60">
        <f t="shared" si="2676"/>
        <v>0</v>
      </c>
      <c r="AM419" s="60">
        <f t="shared" si="2677"/>
        <v>0</v>
      </c>
      <c r="AN419" s="61">
        <f t="shared" si="2678"/>
        <v>86</v>
      </c>
      <c r="AO419" s="236"/>
      <c r="AP419" s="51"/>
      <c r="AQ419" s="51"/>
      <c r="AR419" s="51"/>
      <c r="AS419" s="51"/>
      <c r="AT419" s="51"/>
      <c r="AU419" s="51"/>
      <c r="AV419" s="51"/>
      <c r="AW419" s="51"/>
      <c r="AX419" s="51"/>
      <c r="AY419" s="51"/>
      <c r="AZ419" s="51"/>
      <c r="BA419" s="51"/>
      <c r="BB419" s="51"/>
      <c r="BC419" s="51"/>
      <c r="BD419" s="51"/>
      <c r="BE419" s="51"/>
      <c r="BF419" s="51"/>
      <c r="BG419" s="51"/>
      <c r="BH419" s="51"/>
      <c r="BI419" s="51"/>
      <c r="BJ419" s="51"/>
      <c r="BK419" s="51"/>
      <c r="BL419" s="51"/>
      <c r="BM419" s="51"/>
      <c r="BN419" s="51"/>
      <c r="BO419" s="51"/>
      <c r="BP419" s="51"/>
      <c r="BQ419" s="51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  <c r="CE419" s="63"/>
      <c r="CF419" s="63"/>
      <c r="CG419" s="63"/>
      <c r="CH419" s="63"/>
      <c r="CI419" s="63"/>
      <c r="CJ419" s="63"/>
      <c r="CK419" s="63"/>
    </row>
    <row r="420" spans="2:89" ht="13.5" hidden="1" outlineLevel="1">
      <c r="B420" s="15" t="s">
        <v>164</v>
      </c>
      <c r="C420" s="240">
        <v>72</v>
      </c>
      <c r="D420" s="240">
        <v>1</v>
      </c>
      <c r="E420" s="240"/>
      <c r="F420" s="240">
        <v>8</v>
      </c>
      <c r="G420" s="241">
        <v>5</v>
      </c>
      <c r="H420" s="241"/>
      <c r="I420" s="241"/>
      <c r="J420" s="241">
        <v>4</v>
      </c>
      <c r="K420" s="241">
        <v>1</v>
      </c>
      <c r="L420" s="241"/>
      <c r="M420" s="241"/>
      <c r="N420" s="241"/>
      <c r="O420" s="241"/>
      <c r="P420" s="241"/>
      <c r="Q420" s="241"/>
      <c r="R420" s="241"/>
      <c r="S420" s="241"/>
      <c r="T420" s="241"/>
      <c r="U420" s="241"/>
      <c r="V420" s="241"/>
      <c r="W420" s="241"/>
      <c r="X420" s="241"/>
      <c r="Y420" s="241"/>
      <c r="Z420" s="242">
        <f t="shared" si="2674"/>
        <v>91</v>
      </c>
      <c r="AA420" s="243">
        <f t="shared" si="2679"/>
        <v>425</v>
      </c>
      <c r="AB420" s="51"/>
      <c r="AC420" s="56" t="s">
        <v>164</v>
      </c>
      <c r="AD420" s="57">
        <f t="shared" si="2675"/>
        <v>81</v>
      </c>
      <c r="AE420" s="57">
        <f t="shared" si="2671"/>
        <v>5</v>
      </c>
      <c r="AF420" s="57">
        <f t="shared" si="2672"/>
        <v>0</v>
      </c>
      <c r="AG420" s="57">
        <f t="shared" si="2673"/>
        <v>0</v>
      </c>
      <c r="AH420" s="57">
        <f t="shared" si="2667"/>
        <v>4</v>
      </c>
      <c r="AI420" s="57">
        <f t="shared" si="2668"/>
        <v>1</v>
      </c>
      <c r="AJ420" s="57">
        <f t="shared" si="2669"/>
        <v>0</v>
      </c>
      <c r="AK420" s="57">
        <f t="shared" si="2670"/>
        <v>0</v>
      </c>
      <c r="AL420" s="57">
        <f t="shared" si="2676"/>
        <v>0</v>
      </c>
      <c r="AM420" s="57">
        <f t="shared" si="2677"/>
        <v>0</v>
      </c>
      <c r="AN420" s="58">
        <f t="shared" si="2678"/>
        <v>91</v>
      </c>
      <c r="AO420" s="236"/>
      <c r="AP420" s="51"/>
      <c r="AQ420" s="51"/>
      <c r="AR420" s="51"/>
      <c r="AS420" s="51"/>
      <c r="AT420" s="51"/>
      <c r="AU420" s="51"/>
      <c r="AV420" s="51"/>
      <c r="AW420" s="51"/>
      <c r="AX420" s="51"/>
      <c r="AY420" s="51"/>
      <c r="AZ420" s="51"/>
      <c r="BA420" s="51"/>
      <c r="BB420" s="51"/>
      <c r="BC420" s="51"/>
      <c r="BD420" s="51"/>
      <c r="BE420" s="51"/>
      <c r="BF420" s="51"/>
      <c r="BG420" s="51"/>
      <c r="BH420" s="51"/>
      <c r="BI420" s="51"/>
      <c r="BJ420" s="51"/>
      <c r="BK420" s="51"/>
      <c r="BL420" s="51"/>
      <c r="BM420" s="51"/>
      <c r="BN420" s="51"/>
      <c r="BO420" s="51"/>
      <c r="BP420" s="51"/>
      <c r="BQ420" s="51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  <c r="CE420" s="63"/>
      <c r="CF420" s="63"/>
      <c r="CG420" s="63"/>
      <c r="CH420" s="63"/>
      <c r="CI420" s="63"/>
      <c r="CJ420" s="63"/>
      <c r="CK420" s="63"/>
    </row>
    <row r="421" spans="2:89" ht="13.5" hidden="1" outlineLevel="1">
      <c r="B421" s="15" t="s">
        <v>165</v>
      </c>
      <c r="C421" s="240">
        <v>72</v>
      </c>
      <c r="D421" s="240">
        <v>3</v>
      </c>
      <c r="E421" s="240"/>
      <c r="F421" s="240">
        <v>5</v>
      </c>
      <c r="G421" s="241">
        <v>3</v>
      </c>
      <c r="H421" s="241"/>
      <c r="I421" s="241"/>
      <c r="J421" s="241">
        <v>2</v>
      </c>
      <c r="K421" s="241"/>
      <c r="L421" s="241"/>
      <c r="M421" s="241"/>
      <c r="N421" s="241"/>
      <c r="O421" s="241"/>
      <c r="P421" s="241"/>
      <c r="Q421" s="241"/>
      <c r="R421" s="241"/>
      <c r="S421" s="241"/>
      <c r="T421" s="241"/>
      <c r="U421" s="241"/>
      <c r="V421" s="241"/>
      <c r="W421" s="241"/>
      <c r="X421" s="241"/>
      <c r="Y421" s="241"/>
      <c r="Z421" s="242">
        <f t="shared" si="2674"/>
        <v>85</v>
      </c>
      <c r="AA421" s="243">
        <f t="shared" si="2679"/>
        <v>405</v>
      </c>
      <c r="AB421" s="51"/>
      <c r="AC421" s="56" t="s">
        <v>165</v>
      </c>
      <c r="AD421" s="57">
        <f t="shared" si="2675"/>
        <v>80</v>
      </c>
      <c r="AE421" s="57">
        <f t="shared" si="2671"/>
        <v>3</v>
      </c>
      <c r="AF421" s="57">
        <f t="shared" si="2672"/>
        <v>0</v>
      </c>
      <c r="AG421" s="57">
        <f t="shared" si="2673"/>
        <v>0</v>
      </c>
      <c r="AH421" s="57">
        <f t="shared" si="2667"/>
        <v>2</v>
      </c>
      <c r="AI421" s="57">
        <f t="shared" si="2668"/>
        <v>0</v>
      </c>
      <c r="AJ421" s="57">
        <f t="shared" si="2669"/>
        <v>0</v>
      </c>
      <c r="AK421" s="57">
        <f t="shared" si="2670"/>
        <v>0</v>
      </c>
      <c r="AL421" s="57">
        <f t="shared" si="2676"/>
        <v>0</v>
      </c>
      <c r="AM421" s="57">
        <f t="shared" si="2677"/>
        <v>0</v>
      </c>
      <c r="AN421" s="58">
        <f t="shared" si="2678"/>
        <v>85</v>
      </c>
      <c r="AO421" s="236"/>
      <c r="AP421" s="51"/>
      <c r="AQ421" s="51"/>
      <c r="AR421" s="51"/>
      <c r="AS421" s="51"/>
      <c r="AT421" s="51"/>
      <c r="AU421" s="51"/>
      <c r="AV421" s="51"/>
      <c r="AW421" s="51"/>
      <c r="AX421" s="51"/>
      <c r="AY421" s="51"/>
      <c r="AZ421" s="51"/>
      <c r="BA421" s="51"/>
      <c r="BB421" s="51"/>
      <c r="BC421" s="51"/>
      <c r="BD421" s="51"/>
      <c r="BE421" s="51"/>
      <c r="BF421" s="51"/>
      <c r="BG421" s="51"/>
      <c r="BH421" s="51"/>
      <c r="BI421" s="51"/>
      <c r="BJ421" s="51"/>
      <c r="BK421" s="51"/>
      <c r="BL421" s="51"/>
      <c r="BM421" s="51"/>
      <c r="BN421" s="51"/>
      <c r="BO421" s="51"/>
      <c r="BP421" s="51"/>
      <c r="BQ421" s="51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  <c r="CE421" s="63"/>
      <c r="CF421" s="63"/>
      <c r="CG421" s="63"/>
      <c r="CH421" s="63"/>
      <c r="CI421" s="63"/>
      <c r="CJ421" s="63"/>
      <c r="CK421" s="63"/>
    </row>
    <row r="422" spans="2:89" ht="13.5" hidden="1" outlineLevel="1">
      <c r="B422" s="15" t="s">
        <v>166</v>
      </c>
      <c r="C422" s="240">
        <v>57</v>
      </c>
      <c r="D422" s="240">
        <v>4</v>
      </c>
      <c r="E422" s="240"/>
      <c r="F422" s="240">
        <v>11</v>
      </c>
      <c r="G422" s="241">
        <v>1</v>
      </c>
      <c r="H422" s="241"/>
      <c r="I422" s="241"/>
      <c r="J422" s="241">
        <v>2</v>
      </c>
      <c r="K422" s="241"/>
      <c r="L422" s="241"/>
      <c r="M422" s="241"/>
      <c r="N422" s="241"/>
      <c r="O422" s="241"/>
      <c r="P422" s="241"/>
      <c r="Q422" s="241"/>
      <c r="R422" s="241"/>
      <c r="S422" s="241"/>
      <c r="T422" s="241"/>
      <c r="U422" s="241"/>
      <c r="V422" s="241"/>
      <c r="W422" s="241"/>
      <c r="X422" s="241"/>
      <c r="Y422" s="241"/>
      <c r="Z422" s="242">
        <f t="shared" si="2674"/>
        <v>75</v>
      </c>
      <c r="AA422" s="243">
        <f t="shared" si="2679"/>
        <v>337</v>
      </c>
      <c r="AB422" s="51"/>
      <c r="AC422" s="56" t="s">
        <v>166</v>
      </c>
      <c r="AD422" s="57">
        <f t="shared" si="2675"/>
        <v>72</v>
      </c>
      <c r="AE422" s="57">
        <f t="shared" si="2671"/>
        <v>1</v>
      </c>
      <c r="AF422" s="57">
        <f t="shared" si="2672"/>
        <v>0</v>
      </c>
      <c r="AG422" s="57">
        <f t="shared" si="2673"/>
        <v>0</v>
      </c>
      <c r="AH422" s="57">
        <f t="shared" si="2667"/>
        <v>2</v>
      </c>
      <c r="AI422" s="57">
        <f t="shared" si="2668"/>
        <v>0</v>
      </c>
      <c r="AJ422" s="57">
        <f t="shared" si="2669"/>
        <v>0</v>
      </c>
      <c r="AK422" s="57">
        <f t="shared" si="2670"/>
        <v>0</v>
      </c>
      <c r="AL422" s="57">
        <f t="shared" si="2676"/>
        <v>0</v>
      </c>
      <c r="AM422" s="57">
        <f t="shared" si="2677"/>
        <v>0</v>
      </c>
      <c r="AN422" s="58">
        <f t="shared" si="2678"/>
        <v>75</v>
      </c>
      <c r="AO422" s="236"/>
      <c r="AP422" s="51"/>
      <c r="AQ422" s="51"/>
      <c r="AR422" s="51"/>
      <c r="AS422" s="51"/>
      <c r="AT422" s="51"/>
      <c r="AU422" s="51"/>
      <c r="AV422" s="51"/>
      <c r="AW422" s="51"/>
      <c r="AX422" s="51"/>
      <c r="AY422" s="51"/>
      <c r="AZ422" s="51"/>
      <c r="BA422" s="51"/>
      <c r="BB422" s="51"/>
      <c r="BC422" s="51"/>
      <c r="BD422" s="51"/>
      <c r="BE422" s="51"/>
      <c r="BF422" s="51"/>
      <c r="BG422" s="51"/>
      <c r="BH422" s="51"/>
      <c r="BI422" s="51"/>
      <c r="BJ422" s="51"/>
      <c r="BK422" s="51"/>
      <c r="BL422" s="51"/>
      <c r="BM422" s="51"/>
      <c r="BN422" s="51"/>
      <c r="BO422" s="51"/>
      <c r="BP422" s="51"/>
      <c r="BQ422" s="51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  <c r="CE422" s="63"/>
      <c r="CF422" s="63"/>
      <c r="CG422" s="63"/>
      <c r="CH422" s="63"/>
      <c r="CI422" s="63"/>
      <c r="CJ422" s="63"/>
      <c r="CK422" s="63"/>
    </row>
    <row r="423" spans="2:89" ht="13.5" hidden="1" outlineLevel="1">
      <c r="B423" s="15" t="s">
        <v>167</v>
      </c>
      <c r="C423" s="240">
        <v>70</v>
      </c>
      <c r="D423" s="240">
        <v>6</v>
      </c>
      <c r="E423" s="240"/>
      <c r="F423" s="240">
        <v>2</v>
      </c>
      <c r="G423" s="241">
        <v>1</v>
      </c>
      <c r="H423" s="241"/>
      <c r="I423" s="241"/>
      <c r="J423" s="241">
        <v>2</v>
      </c>
      <c r="K423" s="241"/>
      <c r="L423" s="241"/>
      <c r="M423" s="241"/>
      <c r="N423" s="241"/>
      <c r="O423" s="241"/>
      <c r="P423" s="241"/>
      <c r="Q423" s="241"/>
      <c r="R423" s="241"/>
      <c r="S423" s="241"/>
      <c r="T423" s="241"/>
      <c r="U423" s="241"/>
      <c r="V423" s="241"/>
      <c r="W423" s="241"/>
      <c r="X423" s="241"/>
      <c r="Y423" s="241"/>
      <c r="Z423" s="242">
        <f t="shared" si="2674"/>
        <v>81</v>
      </c>
      <c r="AA423" s="243">
        <f t="shared" si="2679"/>
        <v>332</v>
      </c>
      <c r="AB423" s="51"/>
      <c r="AC423" s="56" t="s">
        <v>167</v>
      </c>
      <c r="AD423" s="57">
        <f t="shared" si="2675"/>
        <v>78</v>
      </c>
      <c r="AE423" s="57">
        <f t="shared" si="2671"/>
        <v>1</v>
      </c>
      <c r="AF423" s="57">
        <f t="shared" si="2672"/>
        <v>0</v>
      </c>
      <c r="AG423" s="57">
        <f t="shared" si="2673"/>
        <v>0</v>
      </c>
      <c r="AH423" s="57">
        <f t="shared" si="2667"/>
        <v>2</v>
      </c>
      <c r="AI423" s="57">
        <f t="shared" si="2668"/>
        <v>0</v>
      </c>
      <c r="AJ423" s="57">
        <f t="shared" si="2669"/>
        <v>0</v>
      </c>
      <c r="AK423" s="57">
        <f t="shared" si="2670"/>
        <v>0</v>
      </c>
      <c r="AL423" s="57">
        <f t="shared" si="2676"/>
        <v>0</v>
      </c>
      <c r="AM423" s="57">
        <f t="shared" si="2677"/>
        <v>0</v>
      </c>
      <c r="AN423" s="58">
        <f t="shared" si="2678"/>
        <v>81</v>
      </c>
      <c r="AO423" s="236"/>
      <c r="AP423" s="51"/>
      <c r="AQ423" s="51"/>
      <c r="AR423" s="51"/>
      <c r="AS423" s="51"/>
      <c r="AT423" s="51"/>
      <c r="AU423" s="51"/>
      <c r="AV423" s="51"/>
      <c r="AW423" s="51"/>
      <c r="AX423" s="51"/>
      <c r="AY423" s="51"/>
      <c r="AZ423" s="51"/>
      <c r="BA423" s="51"/>
      <c r="BB423" s="51"/>
      <c r="BC423" s="51"/>
      <c r="BD423" s="51"/>
      <c r="BE423" s="51"/>
      <c r="BF423" s="51"/>
      <c r="BG423" s="51"/>
      <c r="BH423" s="51"/>
      <c r="BI423" s="51"/>
      <c r="BJ423" s="51"/>
      <c r="BK423" s="51"/>
      <c r="BL423" s="51"/>
      <c r="BM423" s="51"/>
      <c r="BN423" s="51"/>
      <c r="BO423" s="51"/>
      <c r="BP423" s="51"/>
      <c r="BQ423" s="51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  <c r="CE423" s="63"/>
      <c r="CF423" s="63"/>
      <c r="CG423" s="63"/>
      <c r="CH423" s="63"/>
      <c r="CI423" s="63"/>
      <c r="CJ423" s="63"/>
      <c r="CK423" s="63"/>
    </row>
    <row r="424" spans="2:89" ht="13.5" hidden="1" outlineLevel="1">
      <c r="B424" s="15" t="s">
        <v>168</v>
      </c>
      <c r="C424" s="240">
        <v>57</v>
      </c>
      <c r="D424" s="240">
        <v>4</v>
      </c>
      <c r="E424" s="240"/>
      <c r="F424" s="240">
        <v>5</v>
      </c>
      <c r="G424" s="241">
        <v>2</v>
      </c>
      <c r="H424" s="241"/>
      <c r="I424" s="241"/>
      <c r="J424" s="241"/>
      <c r="K424" s="241"/>
      <c r="L424" s="241"/>
      <c r="M424" s="241"/>
      <c r="N424" s="241"/>
      <c r="O424" s="241"/>
      <c r="P424" s="241"/>
      <c r="Q424" s="241"/>
      <c r="R424" s="241"/>
      <c r="S424" s="241"/>
      <c r="T424" s="241"/>
      <c r="U424" s="241"/>
      <c r="V424" s="241"/>
      <c r="W424" s="241"/>
      <c r="X424" s="241"/>
      <c r="Y424" s="241"/>
      <c r="Z424" s="242">
        <f t="shared" si="2674"/>
        <v>68</v>
      </c>
      <c r="AA424" s="243">
        <f t="shared" si="2679"/>
        <v>309</v>
      </c>
      <c r="AB424" s="51"/>
      <c r="AC424" s="59" t="s">
        <v>168</v>
      </c>
      <c r="AD424" s="60">
        <f t="shared" si="2675"/>
        <v>66</v>
      </c>
      <c r="AE424" s="60">
        <f t="shared" si="2671"/>
        <v>2</v>
      </c>
      <c r="AF424" s="60">
        <f t="shared" si="2672"/>
        <v>0</v>
      </c>
      <c r="AG424" s="60">
        <f t="shared" si="2673"/>
        <v>0</v>
      </c>
      <c r="AH424" s="60">
        <f t="shared" si="2667"/>
        <v>0</v>
      </c>
      <c r="AI424" s="60">
        <f t="shared" si="2668"/>
        <v>0</v>
      </c>
      <c r="AJ424" s="60">
        <f t="shared" si="2669"/>
        <v>0</v>
      </c>
      <c r="AK424" s="60">
        <f t="shared" si="2670"/>
        <v>0</v>
      </c>
      <c r="AL424" s="60">
        <f t="shared" si="2676"/>
        <v>0</v>
      </c>
      <c r="AM424" s="60">
        <f t="shared" si="2677"/>
        <v>0</v>
      </c>
      <c r="AN424" s="61">
        <f t="shared" si="2678"/>
        <v>68</v>
      </c>
      <c r="AO424" s="236"/>
      <c r="AP424" s="51"/>
      <c r="AQ424" s="51"/>
      <c r="AR424" s="51"/>
      <c r="AS424" s="51"/>
      <c r="AT424" s="51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51"/>
      <c r="BI424" s="51"/>
      <c r="BJ424" s="51"/>
      <c r="BK424" s="51"/>
      <c r="BL424" s="51"/>
      <c r="BM424" s="51"/>
      <c r="BN424" s="51"/>
      <c r="BO424" s="51"/>
      <c r="BP424" s="51"/>
      <c r="BQ424" s="51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  <c r="CE424" s="63"/>
      <c r="CF424" s="63"/>
      <c r="CG424" s="63"/>
      <c r="CH424" s="63"/>
      <c r="CI424" s="63"/>
      <c r="CJ424" s="63"/>
      <c r="CK424" s="63"/>
    </row>
    <row r="425" spans="2:89" ht="13.5" hidden="1" outlineLevel="1">
      <c r="B425" s="15" t="s">
        <v>169</v>
      </c>
      <c r="C425" s="240">
        <v>49</v>
      </c>
      <c r="D425" s="240">
        <v>5</v>
      </c>
      <c r="E425" s="240"/>
      <c r="F425" s="240">
        <v>4</v>
      </c>
      <c r="G425" s="241">
        <v>1</v>
      </c>
      <c r="H425" s="241"/>
      <c r="I425" s="241"/>
      <c r="J425" s="241">
        <v>1</v>
      </c>
      <c r="K425" s="241"/>
      <c r="L425" s="241"/>
      <c r="M425" s="241"/>
      <c r="N425" s="241"/>
      <c r="O425" s="241"/>
      <c r="P425" s="241"/>
      <c r="Q425" s="241"/>
      <c r="R425" s="241"/>
      <c r="S425" s="241"/>
      <c r="T425" s="241"/>
      <c r="U425" s="241"/>
      <c r="V425" s="241"/>
      <c r="W425" s="241"/>
      <c r="X425" s="241">
        <v>1</v>
      </c>
      <c r="Y425" s="241"/>
      <c r="Z425" s="242">
        <f t="shared" si="2674"/>
        <v>61</v>
      </c>
      <c r="AA425" s="243">
        <f t="shared" si="2679"/>
        <v>285</v>
      </c>
      <c r="AB425" s="51"/>
      <c r="AC425" s="59" t="s">
        <v>169</v>
      </c>
      <c r="AD425" s="60">
        <f t="shared" si="2675"/>
        <v>58</v>
      </c>
      <c r="AE425" s="60">
        <f t="shared" si="2671"/>
        <v>1</v>
      </c>
      <c r="AF425" s="60">
        <f t="shared" si="2672"/>
        <v>0</v>
      </c>
      <c r="AG425" s="60">
        <f t="shared" si="2673"/>
        <v>0</v>
      </c>
      <c r="AH425" s="60">
        <f t="shared" si="2667"/>
        <v>1</v>
      </c>
      <c r="AI425" s="60">
        <f t="shared" si="2668"/>
        <v>0</v>
      </c>
      <c r="AJ425" s="60">
        <f t="shared" si="2669"/>
        <v>0</v>
      </c>
      <c r="AK425" s="60">
        <f t="shared" si="2670"/>
        <v>0</v>
      </c>
      <c r="AL425" s="60">
        <f t="shared" si="2676"/>
        <v>0</v>
      </c>
      <c r="AM425" s="60">
        <f t="shared" si="2677"/>
        <v>1</v>
      </c>
      <c r="AN425" s="61">
        <f t="shared" si="2678"/>
        <v>61</v>
      </c>
      <c r="AO425" s="236"/>
      <c r="AP425" s="51"/>
      <c r="AQ425" s="51"/>
      <c r="AR425" s="51"/>
      <c r="AS425" s="51"/>
      <c r="AT425" s="51"/>
      <c r="AU425" s="51"/>
      <c r="AV425" s="51"/>
      <c r="AW425" s="51"/>
      <c r="AX425" s="51"/>
      <c r="AY425" s="51"/>
      <c r="AZ425" s="51"/>
      <c r="BA425" s="232"/>
      <c r="BB425" s="51"/>
      <c r="BC425" s="51"/>
      <c r="BD425" s="51"/>
      <c r="BE425" s="51"/>
      <c r="BF425" s="51"/>
      <c r="BG425" s="51"/>
      <c r="BH425" s="51"/>
      <c r="BI425" s="51"/>
      <c r="BJ425" s="51"/>
      <c r="BK425" s="51"/>
      <c r="BL425" s="51"/>
      <c r="BM425" s="51"/>
      <c r="BN425" s="51"/>
      <c r="BO425" s="51"/>
      <c r="BP425" s="51"/>
      <c r="BQ425" s="51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  <c r="CE425" s="63"/>
      <c r="CF425" s="63"/>
      <c r="CG425" s="63"/>
      <c r="CH425" s="63"/>
      <c r="CI425" s="63"/>
      <c r="CJ425" s="63"/>
      <c r="CK425" s="63"/>
    </row>
    <row r="426" spans="2:89" ht="13.5" hidden="1" outlineLevel="1">
      <c r="B426" s="15" t="s">
        <v>170</v>
      </c>
      <c r="C426" s="240">
        <v>30</v>
      </c>
      <c r="D426" s="240">
        <v>1</v>
      </c>
      <c r="E426" s="240"/>
      <c r="F426" s="240">
        <v>6</v>
      </c>
      <c r="G426" s="241">
        <v>2</v>
      </c>
      <c r="H426" s="241"/>
      <c r="I426" s="241"/>
      <c r="J426" s="241"/>
      <c r="K426" s="241"/>
      <c r="L426" s="241"/>
      <c r="M426" s="241"/>
      <c r="N426" s="241"/>
      <c r="O426" s="241"/>
      <c r="P426" s="241"/>
      <c r="Q426" s="241"/>
      <c r="R426" s="241"/>
      <c r="S426" s="241"/>
      <c r="T426" s="241"/>
      <c r="U426" s="241"/>
      <c r="V426" s="241"/>
      <c r="W426" s="241"/>
      <c r="X426" s="241"/>
      <c r="Y426" s="241"/>
      <c r="Z426" s="242">
        <f t="shared" si="2674"/>
        <v>39</v>
      </c>
      <c r="AA426" s="243">
        <f t="shared" si="2679"/>
        <v>249</v>
      </c>
      <c r="AB426" s="51"/>
      <c r="AC426" s="59" t="s">
        <v>170</v>
      </c>
      <c r="AD426" s="60">
        <f t="shared" si="2675"/>
        <v>37</v>
      </c>
      <c r="AE426" s="60">
        <f t="shared" si="2671"/>
        <v>2</v>
      </c>
      <c r="AF426" s="60">
        <f t="shared" si="2672"/>
        <v>0</v>
      </c>
      <c r="AG426" s="60">
        <f t="shared" si="2673"/>
        <v>0</v>
      </c>
      <c r="AH426" s="60">
        <f t="shared" si="2667"/>
        <v>0</v>
      </c>
      <c r="AI426" s="60">
        <f t="shared" si="2668"/>
        <v>0</v>
      </c>
      <c r="AJ426" s="60">
        <f t="shared" si="2669"/>
        <v>0</v>
      </c>
      <c r="AK426" s="60">
        <f t="shared" si="2670"/>
        <v>0</v>
      </c>
      <c r="AL426" s="60">
        <f t="shared" si="2676"/>
        <v>0</v>
      </c>
      <c r="AM426" s="60">
        <f t="shared" si="2677"/>
        <v>0</v>
      </c>
      <c r="AN426" s="61">
        <f t="shared" si="2678"/>
        <v>39</v>
      </c>
      <c r="AO426" s="236"/>
      <c r="AP426" s="51"/>
      <c r="AQ426" s="51"/>
      <c r="AR426" s="51"/>
      <c r="AS426" s="51"/>
      <c r="AT426" s="51"/>
      <c r="AU426" s="51"/>
      <c r="AV426" s="51"/>
      <c r="AW426" s="51"/>
      <c r="AX426" s="51"/>
      <c r="AY426" s="51"/>
      <c r="AZ426" s="51"/>
      <c r="BA426" s="232"/>
      <c r="BB426" s="51"/>
      <c r="BC426" s="51"/>
      <c r="BD426" s="51"/>
      <c r="BE426" s="51"/>
      <c r="BF426" s="51"/>
      <c r="BG426" s="51"/>
      <c r="BH426" s="51"/>
      <c r="BI426" s="51"/>
      <c r="BJ426" s="51"/>
      <c r="BK426" s="51"/>
      <c r="BL426" s="51"/>
      <c r="BM426" s="51"/>
      <c r="BN426" s="51"/>
      <c r="BO426" s="51"/>
      <c r="BP426" s="51"/>
      <c r="BQ426" s="51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  <c r="CE426" s="63"/>
      <c r="CF426" s="63"/>
      <c r="CG426" s="63"/>
      <c r="CH426" s="63"/>
      <c r="CI426" s="63"/>
      <c r="CJ426" s="63"/>
      <c r="CK426" s="63"/>
    </row>
    <row r="427" spans="2:89" ht="14.25" hidden="1" outlineLevel="1" thickBot="1">
      <c r="B427" s="15" t="s">
        <v>171</v>
      </c>
      <c r="C427" s="240">
        <v>24</v>
      </c>
      <c r="D427" s="240">
        <v>1</v>
      </c>
      <c r="E427" s="240"/>
      <c r="F427" s="240">
        <v>5</v>
      </c>
      <c r="G427" s="241">
        <v>2</v>
      </c>
      <c r="H427" s="241"/>
      <c r="I427" s="241"/>
      <c r="J427" s="241">
        <v>1</v>
      </c>
      <c r="K427" s="241"/>
      <c r="L427" s="241"/>
      <c r="M427" s="241"/>
      <c r="N427" s="241"/>
      <c r="O427" s="241"/>
      <c r="P427" s="241"/>
      <c r="Q427" s="241"/>
      <c r="R427" s="241"/>
      <c r="S427" s="241"/>
      <c r="T427" s="241"/>
      <c r="U427" s="241"/>
      <c r="V427" s="241"/>
      <c r="W427" s="241"/>
      <c r="X427" s="241"/>
      <c r="Y427" s="241"/>
      <c r="Z427" s="242">
        <f t="shared" si="2674"/>
        <v>33</v>
      </c>
      <c r="AA427" s="243">
        <f t="shared" si="2679"/>
        <v>201</v>
      </c>
      <c r="AB427" s="51"/>
      <c r="AC427" s="64" t="s">
        <v>171</v>
      </c>
      <c r="AD427" s="65">
        <f t="shared" si="2675"/>
        <v>30</v>
      </c>
      <c r="AE427" s="65">
        <f t="shared" si="2671"/>
        <v>2</v>
      </c>
      <c r="AF427" s="65">
        <f t="shared" si="2672"/>
        <v>0</v>
      </c>
      <c r="AG427" s="65">
        <f t="shared" si="2673"/>
        <v>0</v>
      </c>
      <c r="AH427" s="65">
        <f t="shared" si="2667"/>
        <v>1</v>
      </c>
      <c r="AI427" s="65">
        <f t="shared" si="2668"/>
        <v>0</v>
      </c>
      <c r="AJ427" s="65">
        <f t="shared" si="2669"/>
        <v>0</v>
      </c>
      <c r="AK427" s="65">
        <f t="shared" si="2670"/>
        <v>0</v>
      </c>
      <c r="AL427" s="65">
        <f t="shared" si="2676"/>
        <v>0</v>
      </c>
      <c r="AM427" s="65">
        <f t="shared" si="2677"/>
        <v>0</v>
      </c>
      <c r="AN427" s="66">
        <f t="shared" si="2678"/>
        <v>33</v>
      </c>
      <c r="AO427" s="236"/>
      <c r="AP427" s="51"/>
      <c r="AQ427" s="51"/>
      <c r="AR427" s="51"/>
      <c r="AS427" s="51"/>
      <c r="AT427" s="51"/>
      <c r="AU427" s="51"/>
      <c r="AV427" s="51"/>
      <c r="AW427" s="51"/>
      <c r="AX427" s="51"/>
      <c r="AY427" s="51"/>
      <c r="AZ427" s="51"/>
      <c r="BA427" s="232"/>
      <c r="BB427" s="51"/>
      <c r="BC427" s="51"/>
      <c r="BD427" s="51"/>
      <c r="BE427" s="51"/>
      <c r="BF427" s="51"/>
      <c r="BG427" s="51"/>
      <c r="BH427" s="51"/>
      <c r="BI427" s="51"/>
      <c r="BJ427" s="51"/>
      <c r="BK427" s="51"/>
      <c r="BL427" s="51"/>
      <c r="BM427" s="51"/>
      <c r="BN427" s="51"/>
      <c r="BO427" s="51"/>
      <c r="BP427" s="51"/>
      <c r="BQ427" s="51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  <c r="CE427" s="63"/>
      <c r="CF427" s="63"/>
      <c r="CG427" s="63"/>
      <c r="CH427" s="63"/>
      <c r="CI427" s="63"/>
      <c r="CJ427" s="63"/>
      <c r="CK427" s="63"/>
    </row>
    <row r="428" spans="2:89" s="32" customFormat="1" ht="13.5" hidden="1" outlineLevel="1">
      <c r="B428" s="18"/>
      <c r="C428" s="104"/>
      <c r="D428" s="104"/>
      <c r="E428" s="104"/>
      <c r="F428" s="104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6"/>
      <c r="AA428" s="63"/>
      <c r="AB428" s="51"/>
      <c r="AC428" s="103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236"/>
      <c r="AP428" s="51"/>
      <c r="AQ428" s="51"/>
      <c r="AR428" s="51"/>
      <c r="AS428" s="51"/>
      <c r="AT428" s="51"/>
      <c r="AU428" s="51"/>
      <c r="AV428" s="51"/>
      <c r="AW428" s="51"/>
      <c r="AX428" s="51"/>
      <c r="AY428" s="51"/>
      <c r="AZ428" s="51"/>
      <c r="BA428" s="232"/>
      <c r="BB428" s="51"/>
      <c r="BC428" s="51"/>
      <c r="BD428" s="51"/>
      <c r="BE428" s="51"/>
      <c r="BF428" s="51"/>
      <c r="BG428" s="51"/>
      <c r="BH428" s="51"/>
      <c r="BI428" s="51"/>
      <c r="BJ428" s="51"/>
      <c r="BK428" s="51"/>
      <c r="BL428" s="51"/>
      <c r="BM428" s="51"/>
      <c r="BN428" s="51"/>
      <c r="BO428" s="51"/>
      <c r="BP428" s="51"/>
      <c r="BQ428" s="51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  <c r="CE428" s="63"/>
      <c r="CF428" s="63"/>
      <c r="CG428" s="63"/>
      <c r="CH428" s="63"/>
      <c r="CI428" s="63"/>
      <c r="CJ428" s="63"/>
      <c r="CK428" s="63"/>
    </row>
    <row r="429" spans="2:89" s="13" customFormat="1" ht="13.5" collapsed="1">
      <c r="B429" s="18"/>
      <c r="C429" s="104"/>
      <c r="D429" s="104"/>
      <c r="E429" s="104"/>
      <c r="F429" s="104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6"/>
      <c r="AA429" s="63"/>
      <c r="AB429" s="51"/>
      <c r="AC429" s="103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236"/>
      <c r="AP429" s="51"/>
      <c r="AQ429" s="51"/>
      <c r="AR429" s="51"/>
      <c r="AS429" s="51"/>
      <c r="AT429" s="51"/>
      <c r="AU429" s="51"/>
      <c r="AV429" s="51"/>
      <c r="AW429" s="51"/>
      <c r="AX429" s="51"/>
      <c r="AY429" s="51"/>
      <c r="AZ429" s="51"/>
      <c r="BA429" s="232"/>
      <c r="BB429" s="51"/>
      <c r="BC429" s="51"/>
      <c r="BD429" s="51"/>
      <c r="BE429" s="51"/>
      <c r="BF429" s="51"/>
      <c r="BG429" s="51"/>
      <c r="BH429" s="51"/>
      <c r="BI429" s="51"/>
      <c r="BJ429" s="51"/>
      <c r="BK429" s="51"/>
      <c r="BL429" s="51"/>
      <c r="BM429" s="51"/>
      <c r="BN429" s="51"/>
      <c r="BO429" s="51"/>
      <c r="BP429" s="51"/>
      <c r="BQ429" s="51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  <c r="CE429" s="63"/>
      <c r="CF429" s="63"/>
      <c r="CG429" s="63"/>
      <c r="CH429" s="63"/>
      <c r="CI429" s="63"/>
      <c r="CJ429" s="63"/>
      <c r="CK429" s="63"/>
    </row>
    <row r="430" spans="2:89" ht="20.25">
      <c r="B430" s="3" t="s">
        <v>243</v>
      </c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 t="s">
        <v>190</v>
      </c>
      <c r="P430" s="3"/>
      <c r="Q430" s="3"/>
      <c r="R430" s="3"/>
      <c r="S430" s="3"/>
      <c r="T430" s="3"/>
      <c r="U430" s="95">
        <v>1</v>
      </c>
      <c r="V430" s="340" t="s">
        <v>181</v>
      </c>
      <c r="W430" s="341"/>
      <c r="X430" s="341"/>
      <c r="Y430" s="117" t="str">
        <f>VLOOKUP(U430,$AO$439:$AP$462,2,FALSE)</f>
        <v>07:00-08:00</v>
      </c>
      <c r="AA430" s="6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234"/>
      <c r="BA430" s="232"/>
    </row>
    <row r="431" spans="2:89" ht="20.25">
      <c r="B431" s="4" t="s">
        <v>0</v>
      </c>
      <c r="C431" s="5" t="s">
        <v>179</v>
      </c>
      <c r="D431" s="5"/>
      <c r="E431" s="5"/>
      <c r="F431" s="5"/>
      <c r="G431" s="107" t="s">
        <v>244</v>
      </c>
      <c r="H431" s="7"/>
      <c r="I431" s="7"/>
      <c r="J431" s="6" t="s">
        <v>233</v>
      </c>
      <c r="K431" s="7"/>
      <c r="M431" s="7"/>
      <c r="P431" s="8"/>
      <c r="Q431" s="9"/>
      <c r="R431" s="6"/>
      <c r="S431" s="6"/>
      <c r="T431" s="2"/>
      <c r="U431" s="156">
        <f>IF(BO445=MAX($BO$17:$BO$20),BO445,IF(BO446=MAX(BO445:BO448),BO446,IF(BO447=MAX(BO445:BO448),BO447,IF(BO448=MAX(BO445:BO448),BO448,""))))</f>
        <v>1</v>
      </c>
      <c r="V431" s="340" t="s">
        <v>180</v>
      </c>
      <c r="W431" s="341"/>
      <c r="X431" s="341"/>
      <c r="Y431" s="117" t="str">
        <f>VLOOKUP(U431,$AO$439:$AP$462,2,FALSE)</f>
        <v>07:00-08:00</v>
      </c>
      <c r="Z431" s="118"/>
      <c r="AA431" s="6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234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4"/>
      <c r="CC431" s="43"/>
      <c r="CD431" s="150"/>
      <c r="CE431" s="150"/>
      <c r="CF431" s="150"/>
      <c r="CG431" s="43"/>
      <c r="CH431" s="43"/>
      <c r="CI431" s="43"/>
      <c r="CJ431" s="43"/>
      <c r="CK431" s="43"/>
    </row>
    <row r="432" spans="2:89" ht="20.25">
      <c r="B432" s="4" t="s">
        <v>242</v>
      </c>
      <c r="C432" s="6" t="s">
        <v>224</v>
      </c>
      <c r="D432" s="6"/>
      <c r="E432" s="4"/>
      <c r="F432" s="7"/>
      <c r="G432" s="107" t="s">
        <v>1</v>
      </c>
      <c r="H432" s="7"/>
      <c r="I432" s="7"/>
      <c r="J432" s="6" t="s">
        <v>227</v>
      </c>
      <c r="K432" s="7"/>
      <c r="M432" s="7"/>
      <c r="P432" s="8"/>
      <c r="Q432" s="9"/>
      <c r="R432" s="6"/>
      <c r="S432" s="6"/>
      <c r="T432" s="2"/>
      <c r="U432" s="96">
        <f>IF(BO455=MAX($BO$27:$BO$30),BO455,IF(BO456=MAX(BO455:BO458),BO456,IF(BO457=MAX(BO455:BO458),BO457,IF(BO458=MAX(BO455:BO458),BO458,""))))</f>
        <v>3</v>
      </c>
      <c r="V432" s="340" t="s">
        <v>175</v>
      </c>
      <c r="W432" s="341"/>
      <c r="X432" s="341"/>
      <c r="Y432" s="117" t="str">
        <f>VLOOKUP(U432,$AO$439:$AP$462,2,FALSE)</f>
        <v>18:00-19:00</v>
      </c>
      <c r="Z432" s="119"/>
      <c r="AA432" s="6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4"/>
      <c r="CC432" s="43"/>
      <c r="CD432" s="150"/>
      <c r="CE432" s="150"/>
      <c r="CF432" s="150"/>
      <c r="CG432" s="43"/>
      <c r="CH432" s="43"/>
      <c r="CI432" s="43"/>
      <c r="CJ432" s="43"/>
      <c r="CK432" s="43"/>
    </row>
    <row r="433" spans="2:101" ht="14.25">
      <c r="B433" s="11" t="s">
        <v>2</v>
      </c>
      <c r="C433" s="6" t="s">
        <v>225</v>
      </c>
      <c r="D433" s="12"/>
      <c r="E433" s="7"/>
      <c r="F433" s="7"/>
      <c r="G433" s="107" t="s">
        <v>245</v>
      </c>
      <c r="H433" s="7"/>
      <c r="I433" s="7"/>
      <c r="J433" s="6" t="s">
        <v>228</v>
      </c>
      <c r="K433" s="7"/>
      <c r="M433" s="7"/>
      <c r="P433" s="8"/>
      <c r="Q433" s="9"/>
      <c r="R433" s="6"/>
      <c r="S433" s="6"/>
      <c r="T433" s="2"/>
      <c r="AA433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</row>
    <row r="434" spans="2:101" ht="14.25">
      <c r="B434" s="11"/>
      <c r="C434" s="12"/>
      <c r="D434" s="12"/>
      <c r="E434" s="7"/>
      <c r="F434" s="7"/>
      <c r="G434" s="107"/>
      <c r="H434" s="7"/>
      <c r="I434" s="7"/>
      <c r="J434" s="6"/>
      <c r="K434" s="7"/>
      <c r="M434" s="7"/>
      <c r="P434" s="8"/>
      <c r="Q434" s="9"/>
      <c r="R434" s="6"/>
      <c r="S434" s="6"/>
      <c r="T434" s="2"/>
      <c r="U434" s="120" t="str">
        <f>IF(Y430=Y431,"Hora Pico dia igual a Hora Pico Manhã",IF(Y430=Y432,"Hora Pico Dia igual a Hora Pico Tarde",""))</f>
        <v>Hora Pico dia igual a Hora Pico Manhã</v>
      </c>
      <c r="V434" s="2"/>
      <c r="W434" s="2"/>
      <c r="X434" s="2"/>
      <c r="Y434" s="2"/>
      <c r="Z434" s="2"/>
      <c r="AA434" s="120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</row>
    <row r="435" spans="2:101" ht="13.5" hidden="1" outlineLevel="1" thickBot="1"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R435" s="1"/>
    </row>
    <row r="436" spans="2:101" s="48" customFormat="1" ht="12.75" hidden="1" customHeight="1" outlineLevel="1">
      <c r="B436" s="348" t="s">
        <v>3</v>
      </c>
      <c r="C436" s="369" t="s">
        <v>45</v>
      </c>
      <c r="D436" s="369"/>
      <c r="E436" s="369"/>
      <c r="F436" s="369"/>
      <c r="G436" s="369" t="s">
        <v>46</v>
      </c>
      <c r="H436" s="369"/>
      <c r="I436" s="369"/>
      <c r="J436" s="369"/>
      <c r="K436" s="369"/>
      <c r="L436" s="369"/>
      <c r="M436" s="369"/>
      <c r="N436" s="369"/>
      <c r="O436" s="369"/>
      <c r="P436" s="369"/>
      <c r="Q436" s="369"/>
      <c r="R436" s="369"/>
      <c r="S436" s="369"/>
      <c r="T436" s="369"/>
      <c r="U436" s="369"/>
      <c r="V436" s="369"/>
      <c r="W436" s="369"/>
      <c r="X436" s="369"/>
      <c r="Y436" s="369"/>
      <c r="Z436" s="348" t="s">
        <v>47</v>
      </c>
      <c r="AA436" s="348" t="s">
        <v>48</v>
      </c>
      <c r="AB436" s="47"/>
      <c r="AC436" s="370" t="s">
        <v>49</v>
      </c>
      <c r="AD436" s="373" t="s">
        <v>4</v>
      </c>
      <c r="AE436" s="374" t="s">
        <v>50</v>
      </c>
      <c r="AF436" s="374"/>
      <c r="AG436" s="374"/>
      <c r="AH436" s="374"/>
      <c r="AI436" s="374"/>
      <c r="AJ436" s="374"/>
      <c r="AK436" s="374"/>
      <c r="AL436" s="374"/>
      <c r="AM436" s="374"/>
      <c r="AN436" s="375" t="s">
        <v>8</v>
      </c>
      <c r="AO436" s="235"/>
      <c r="AP436" s="355" t="s">
        <v>3</v>
      </c>
      <c r="AQ436" s="358" t="s">
        <v>45</v>
      </c>
      <c r="AR436" s="358"/>
      <c r="AS436" s="358"/>
      <c r="AT436" s="358"/>
      <c r="AU436" s="358" t="s">
        <v>46</v>
      </c>
      <c r="AV436" s="358"/>
      <c r="AW436" s="358"/>
      <c r="AX436" s="358"/>
      <c r="AY436" s="358"/>
      <c r="AZ436" s="358"/>
      <c r="BA436" s="358"/>
      <c r="BB436" s="358"/>
      <c r="BC436" s="358"/>
      <c r="BD436" s="358"/>
      <c r="BE436" s="358"/>
      <c r="BF436" s="358"/>
      <c r="BG436" s="358"/>
      <c r="BH436" s="358"/>
      <c r="BI436" s="358"/>
      <c r="BJ436" s="358"/>
      <c r="BK436" s="358"/>
      <c r="BL436" s="358"/>
      <c r="BM436" s="358"/>
      <c r="BN436" s="359" t="s">
        <v>48</v>
      </c>
      <c r="BO436" s="47"/>
      <c r="BP436" s="47"/>
      <c r="BQ436" s="47"/>
      <c r="BR436" s="362" t="s">
        <v>49</v>
      </c>
      <c r="BS436" s="342" t="s">
        <v>4</v>
      </c>
      <c r="BT436" s="365" t="s">
        <v>50</v>
      </c>
      <c r="BU436" s="365"/>
      <c r="BV436" s="365"/>
      <c r="BW436" s="365"/>
      <c r="BX436" s="365"/>
      <c r="BY436" s="365"/>
      <c r="BZ436" s="365"/>
      <c r="CA436" s="365"/>
      <c r="CB436" s="365"/>
      <c r="CC436" s="366" t="s">
        <v>8</v>
      </c>
      <c r="CD436" s="151"/>
      <c r="CE436" s="151"/>
      <c r="CF436" s="151"/>
      <c r="CG436" s="362" t="s">
        <v>49</v>
      </c>
      <c r="CH436" s="342" t="s">
        <v>9</v>
      </c>
      <c r="CI436" s="342" t="s">
        <v>10</v>
      </c>
      <c r="CJ436" s="342" t="s">
        <v>7</v>
      </c>
      <c r="CK436" s="345" t="s">
        <v>8</v>
      </c>
      <c r="CN436" s="362" t="s">
        <v>49</v>
      </c>
      <c r="CO436" s="342" t="s">
        <v>184</v>
      </c>
      <c r="CP436" s="342" t="s">
        <v>182</v>
      </c>
      <c r="CQ436" s="342" t="s">
        <v>183</v>
      </c>
      <c r="CR436" s="345" t="s">
        <v>8</v>
      </c>
      <c r="CT436" s="362" t="s">
        <v>49</v>
      </c>
      <c r="CU436" s="342" t="s">
        <v>178</v>
      </c>
      <c r="CV436" s="342" t="s">
        <v>185</v>
      </c>
      <c r="CW436" s="345" t="s">
        <v>8</v>
      </c>
    </row>
    <row r="437" spans="2:101" s="49" customFormat="1" ht="12.75" hidden="1" customHeight="1" outlineLevel="1">
      <c r="B437" s="348"/>
      <c r="C437" s="348" t="s">
        <v>51</v>
      </c>
      <c r="D437" s="348" t="s">
        <v>229</v>
      </c>
      <c r="E437" s="348" t="s">
        <v>53</v>
      </c>
      <c r="F437" s="238" t="s">
        <v>54</v>
      </c>
      <c r="G437" s="348" t="s">
        <v>55</v>
      </c>
      <c r="H437" s="348"/>
      <c r="I437" s="348"/>
      <c r="J437" s="348" t="s">
        <v>56</v>
      </c>
      <c r="K437" s="348"/>
      <c r="L437" s="348"/>
      <c r="M437" s="348"/>
      <c r="N437" s="348" t="s">
        <v>40</v>
      </c>
      <c r="O437" s="348"/>
      <c r="P437" s="348"/>
      <c r="Q437" s="348"/>
      <c r="R437" s="348"/>
      <c r="S437" s="348"/>
      <c r="T437" s="348"/>
      <c r="U437" s="348" t="s">
        <v>7</v>
      </c>
      <c r="V437" s="348"/>
      <c r="W437" s="348"/>
      <c r="X437" s="348"/>
      <c r="Y437" s="348"/>
      <c r="Z437" s="348"/>
      <c r="AA437" s="348"/>
      <c r="AB437" s="47"/>
      <c r="AC437" s="371"/>
      <c r="AD437" s="343"/>
      <c r="AE437" s="349" t="s">
        <v>5</v>
      </c>
      <c r="AF437" s="349"/>
      <c r="AG437" s="349"/>
      <c r="AH437" s="349" t="s">
        <v>6</v>
      </c>
      <c r="AI437" s="349"/>
      <c r="AJ437" s="349"/>
      <c r="AK437" s="349"/>
      <c r="AL437" s="350" t="s">
        <v>40</v>
      </c>
      <c r="AM437" s="350" t="s">
        <v>7</v>
      </c>
      <c r="AN437" s="376"/>
      <c r="AO437" s="235"/>
      <c r="AP437" s="356"/>
      <c r="AQ437" s="352" t="s">
        <v>51</v>
      </c>
      <c r="AR437" s="352" t="s">
        <v>52</v>
      </c>
      <c r="AS437" s="352" t="s">
        <v>53</v>
      </c>
      <c r="AT437" s="300" t="s">
        <v>54</v>
      </c>
      <c r="AU437" s="354" t="s">
        <v>55</v>
      </c>
      <c r="AV437" s="354"/>
      <c r="AW437" s="354"/>
      <c r="AX437" s="354" t="s">
        <v>56</v>
      </c>
      <c r="AY437" s="354"/>
      <c r="AZ437" s="354"/>
      <c r="BA437" s="354"/>
      <c r="BB437" s="354" t="s">
        <v>40</v>
      </c>
      <c r="BC437" s="354"/>
      <c r="BD437" s="354"/>
      <c r="BE437" s="354"/>
      <c r="BF437" s="354"/>
      <c r="BG437" s="354"/>
      <c r="BH437" s="354"/>
      <c r="BI437" s="354" t="s">
        <v>7</v>
      </c>
      <c r="BJ437" s="354"/>
      <c r="BK437" s="354"/>
      <c r="BL437" s="354"/>
      <c r="BM437" s="354"/>
      <c r="BN437" s="360"/>
      <c r="BO437" s="47"/>
      <c r="BP437" s="47"/>
      <c r="BQ437" s="47"/>
      <c r="BR437" s="363"/>
      <c r="BS437" s="343"/>
      <c r="BT437" s="349" t="s">
        <v>5</v>
      </c>
      <c r="BU437" s="349"/>
      <c r="BV437" s="349"/>
      <c r="BW437" s="378" t="s">
        <v>6</v>
      </c>
      <c r="BX437" s="379"/>
      <c r="BY437" s="379"/>
      <c r="BZ437" s="380"/>
      <c r="CA437" s="350" t="s">
        <v>40</v>
      </c>
      <c r="CB437" s="350" t="s">
        <v>7</v>
      </c>
      <c r="CC437" s="367"/>
      <c r="CD437" s="151"/>
      <c r="CE437" s="151"/>
      <c r="CF437" s="151"/>
      <c r="CG437" s="363"/>
      <c r="CH437" s="343"/>
      <c r="CI437" s="343"/>
      <c r="CJ437" s="343"/>
      <c r="CK437" s="346"/>
      <c r="CN437" s="363"/>
      <c r="CO437" s="343"/>
      <c r="CP437" s="343"/>
      <c r="CQ437" s="343"/>
      <c r="CR437" s="346"/>
      <c r="CT437" s="363"/>
      <c r="CU437" s="343"/>
      <c r="CV437" s="343"/>
      <c r="CW437" s="346"/>
    </row>
    <row r="438" spans="2:101" s="50" customFormat="1" ht="26.25" hidden="1" outlineLevel="1" thickBot="1">
      <c r="B438" s="348"/>
      <c r="C438" s="348"/>
      <c r="D438" s="348"/>
      <c r="E438" s="348"/>
      <c r="F438" s="238" t="s">
        <v>57</v>
      </c>
      <c r="G438" s="239" t="s">
        <v>58</v>
      </c>
      <c r="H438" s="239" t="s">
        <v>59</v>
      </c>
      <c r="I438" s="239" t="s">
        <v>60</v>
      </c>
      <c r="J438" s="239" t="s">
        <v>61</v>
      </c>
      <c r="K438" s="239" t="s">
        <v>62</v>
      </c>
      <c r="L438" s="239" t="s">
        <v>63</v>
      </c>
      <c r="M438" s="239" t="s">
        <v>44</v>
      </c>
      <c r="N438" s="239" t="s">
        <v>64</v>
      </c>
      <c r="O438" s="239" t="s">
        <v>65</v>
      </c>
      <c r="P438" s="239" t="s">
        <v>66</v>
      </c>
      <c r="Q438" s="239" t="s">
        <v>67</v>
      </c>
      <c r="R438" s="239" t="s">
        <v>68</v>
      </c>
      <c r="S438" s="239" t="s">
        <v>69</v>
      </c>
      <c r="T438" s="239" t="s">
        <v>70</v>
      </c>
      <c r="U438" s="239" t="s">
        <v>71</v>
      </c>
      <c r="V438" s="239" t="s">
        <v>72</v>
      </c>
      <c r="W438" s="239" t="s">
        <v>73</v>
      </c>
      <c r="X438" s="239" t="s">
        <v>74</v>
      </c>
      <c r="Y438" s="239" t="s">
        <v>75</v>
      </c>
      <c r="Z438" s="348"/>
      <c r="AA438" s="348"/>
      <c r="AB438" s="47"/>
      <c r="AC438" s="372"/>
      <c r="AD438" s="351"/>
      <c r="AE438" s="97" t="s">
        <v>41</v>
      </c>
      <c r="AF438" s="97" t="s">
        <v>42</v>
      </c>
      <c r="AG438" s="97" t="s">
        <v>43</v>
      </c>
      <c r="AH438" s="97" t="s">
        <v>41</v>
      </c>
      <c r="AI438" s="97" t="s">
        <v>42</v>
      </c>
      <c r="AJ438" s="97" t="s">
        <v>43</v>
      </c>
      <c r="AK438" s="97" t="s">
        <v>44</v>
      </c>
      <c r="AL438" s="351"/>
      <c r="AM438" s="351"/>
      <c r="AN438" s="377"/>
      <c r="AO438" s="235"/>
      <c r="AP438" s="357"/>
      <c r="AQ438" s="353"/>
      <c r="AR438" s="353"/>
      <c r="AS438" s="353"/>
      <c r="AT438" s="301" t="s">
        <v>57</v>
      </c>
      <c r="AU438" s="302" t="s">
        <v>58</v>
      </c>
      <c r="AV438" s="302" t="s">
        <v>59</v>
      </c>
      <c r="AW438" s="302" t="s">
        <v>60</v>
      </c>
      <c r="AX438" s="302" t="s">
        <v>61</v>
      </c>
      <c r="AY438" s="302" t="s">
        <v>62</v>
      </c>
      <c r="AZ438" s="302" t="s">
        <v>63</v>
      </c>
      <c r="BA438" s="302" t="s">
        <v>44</v>
      </c>
      <c r="BB438" s="302" t="s">
        <v>64</v>
      </c>
      <c r="BC438" s="302" t="s">
        <v>65</v>
      </c>
      <c r="BD438" s="302" t="s">
        <v>66</v>
      </c>
      <c r="BE438" s="302" t="s">
        <v>67</v>
      </c>
      <c r="BF438" s="302" t="s">
        <v>68</v>
      </c>
      <c r="BG438" s="302" t="s">
        <v>69</v>
      </c>
      <c r="BH438" s="302" t="s">
        <v>70</v>
      </c>
      <c r="BI438" s="302" t="s">
        <v>71</v>
      </c>
      <c r="BJ438" s="302" t="s">
        <v>72</v>
      </c>
      <c r="BK438" s="302" t="s">
        <v>73</v>
      </c>
      <c r="BL438" s="302" t="s">
        <v>74</v>
      </c>
      <c r="BM438" s="302" t="s">
        <v>75</v>
      </c>
      <c r="BN438" s="361"/>
      <c r="BO438" s="47"/>
      <c r="BP438" s="47"/>
      <c r="BQ438" s="47"/>
      <c r="BR438" s="364"/>
      <c r="BS438" s="344"/>
      <c r="BT438" s="133" t="s">
        <v>41</v>
      </c>
      <c r="BU438" s="133" t="s">
        <v>42</v>
      </c>
      <c r="BV438" s="133" t="s">
        <v>43</v>
      </c>
      <c r="BW438" s="133" t="s">
        <v>41</v>
      </c>
      <c r="BX438" s="133" t="s">
        <v>42</v>
      </c>
      <c r="BY438" s="133" t="s">
        <v>43</v>
      </c>
      <c r="BZ438" s="133" t="s">
        <v>44</v>
      </c>
      <c r="CA438" s="344"/>
      <c r="CB438" s="344"/>
      <c r="CC438" s="368"/>
      <c r="CD438" s="151"/>
      <c r="CE438" s="151"/>
      <c r="CF438" s="151"/>
      <c r="CG438" s="364"/>
      <c r="CH438" s="344"/>
      <c r="CI438" s="344"/>
      <c r="CJ438" s="344"/>
      <c r="CK438" s="347"/>
      <c r="CN438" s="364"/>
      <c r="CO438" s="344"/>
      <c r="CP438" s="344"/>
      <c r="CQ438" s="344"/>
      <c r="CR438" s="347"/>
      <c r="CT438" s="364"/>
      <c r="CU438" s="344"/>
      <c r="CV438" s="344"/>
      <c r="CW438" s="347"/>
    </row>
    <row r="439" spans="2:101" s="55" customFormat="1" ht="13.5" hidden="1" outlineLevel="1">
      <c r="B439" s="15" t="s">
        <v>76</v>
      </c>
      <c r="C439" s="240">
        <v>39</v>
      </c>
      <c r="D439" s="240">
        <v>3</v>
      </c>
      <c r="E439" s="240"/>
      <c r="F439" s="240">
        <v>3</v>
      </c>
      <c r="G439" s="241"/>
      <c r="H439" s="241"/>
      <c r="I439" s="241"/>
      <c r="J439" s="241"/>
      <c r="K439" s="241"/>
      <c r="L439" s="241"/>
      <c r="M439" s="241"/>
      <c r="N439" s="241"/>
      <c r="O439" s="241"/>
      <c r="P439" s="241"/>
      <c r="Q439" s="241"/>
      <c r="R439" s="241"/>
      <c r="S439" s="241"/>
      <c r="T439" s="241"/>
      <c r="U439" s="241"/>
      <c r="V439" s="241"/>
      <c r="W439" s="241"/>
      <c r="X439" s="241"/>
      <c r="Y439" s="241"/>
      <c r="Z439" s="242">
        <f>SUM(C439:Y439)</f>
        <v>45</v>
      </c>
      <c r="AA439" s="243"/>
      <c r="AB439" s="51"/>
      <c r="AC439" s="52" t="s">
        <v>76</v>
      </c>
      <c r="AD439" s="53">
        <f>SUM(C439:F439)</f>
        <v>45</v>
      </c>
      <c r="AE439" s="53">
        <f t="shared" ref="AE439:AK459" si="2680">G439</f>
        <v>0</v>
      </c>
      <c r="AF439" s="53">
        <f t="shared" ref="AF439:AF458" si="2681">H439</f>
        <v>0</v>
      </c>
      <c r="AG439" s="53">
        <f t="shared" ref="AG439:AG458" si="2682">I439</f>
        <v>0</v>
      </c>
      <c r="AH439" s="53">
        <f t="shared" ref="AH439:AH458" si="2683">J439</f>
        <v>0</v>
      </c>
      <c r="AI439" s="53">
        <f t="shared" ref="AI439:AI458" si="2684">K439</f>
        <v>0</v>
      </c>
      <c r="AJ439" s="53">
        <f t="shared" ref="AJ439:AJ458" si="2685">L439</f>
        <v>0</v>
      </c>
      <c r="AK439" s="53">
        <f t="shared" ref="AK439:AK458" si="2686">M439</f>
        <v>0</v>
      </c>
      <c r="AL439" s="53">
        <f>SUM(N439:T439)</f>
        <v>0</v>
      </c>
      <c r="AM439" s="53">
        <f>SUM(U439:Y439)</f>
        <v>0</v>
      </c>
      <c r="AN439" s="54">
        <f>SUM(AD439:AM439)</f>
        <v>45</v>
      </c>
      <c r="AO439" s="236" t="str">
        <f t="shared" ref="AO439:AO462" si="2687">BO439</f>
        <v/>
      </c>
      <c r="AP439" s="294" t="s">
        <v>11</v>
      </c>
      <c r="AQ439" s="295">
        <f>SUM(C439:C442)</f>
        <v>114</v>
      </c>
      <c r="AR439" s="295">
        <f t="shared" ref="AR439" si="2688">SUM(D439:D442)</f>
        <v>6</v>
      </c>
      <c r="AS439" s="295">
        <f t="shared" ref="AS439" si="2689">SUM(E439:E442)</f>
        <v>0</v>
      </c>
      <c r="AT439" s="295">
        <f t="shared" ref="AT439" si="2690">SUM(F439:F442)</f>
        <v>9</v>
      </c>
      <c r="AU439" s="295">
        <f t="shared" ref="AU439" si="2691">SUM(G439:G442)</f>
        <v>1</v>
      </c>
      <c r="AV439" s="295">
        <f t="shared" ref="AV439" si="2692">SUM(H439:H442)</f>
        <v>0</v>
      </c>
      <c r="AW439" s="295">
        <f t="shared" ref="AW439" si="2693">SUM(I439:I442)</f>
        <v>0</v>
      </c>
      <c r="AX439" s="295">
        <f t="shared" ref="AX439" si="2694">SUM(J439:J442)</f>
        <v>1</v>
      </c>
      <c r="AY439" s="295">
        <f t="shared" ref="AY439" si="2695">SUM(K439:K442)</f>
        <v>0</v>
      </c>
      <c r="AZ439" s="295">
        <f t="shared" ref="AZ439" si="2696">SUM(L439:L442)</f>
        <v>0</v>
      </c>
      <c r="BA439" s="295">
        <f t="shared" ref="BA439" si="2697">SUM(M439:M442)</f>
        <v>0</v>
      </c>
      <c r="BB439" s="295">
        <f t="shared" ref="BB439" si="2698">SUM(N439:N442)</f>
        <v>0</v>
      </c>
      <c r="BC439" s="295">
        <f t="shared" ref="BC439" si="2699">SUM(O439:O442)</f>
        <v>0</v>
      </c>
      <c r="BD439" s="295">
        <f t="shared" ref="BD439" si="2700">SUM(P439:P442)</f>
        <v>0</v>
      </c>
      <c r="BE439" s="295">
        <f t="shared" ref="BE439" si="2701">SUM(Q439:Q442)</f>
        <v>0</v>
      </c>
      <c r="BF439" s="295">
        <f t="shared" ref="BF439" si="2702">SUM(R439:R442)</f>
        <v>0</v>
      </c>
      <c r="BG439" s="295">
        <f t="shared" ref="BG439" si="2703">SUM(S439:S442)</f>
        <v>0</v>
      </c>
      <c r="BH439" s="295">
        <f t="shared" ref="BH439" si="2704">SUM(T439:T442)</f>
        <v>0</v>
      </c>
      <c r="BI439" s="295">
        <f t="shared" ref="BI439" si="2705">SUM(U439:U442)</f>
        <v>0</v>
      </c>
      <c r="BJ439" s="295">
        <f t="shared" ref="BJ439" si="2706">SUM(V439:V442)</f>
        <v>0</v>
      </c>
      <c r="BK439" s="295">
        <f t="shared" ref="BK439" si="2707">SUM(W439:W442)</f>
        <v>0</v>
      </c>
      <c r="BL439" s="295">
        <f t="shared" ref="BL439" si="2708">SUM(X439:X442)</f>
        <v>0</v>
      </c>
      <c r="BM439" s="295">
        <f t="shared" ref="BM439" si="2709">SUM(Y439:Y442)</f>
        <v>0</v>
      </c>
      <c r="BN439" s="296">
        <f>SUM(AQ439:BM439)</f>
        <v>131</v>
      </c>
      <c r="BO439" s="162" t="str">
        <f t="shared" ref="BO439:BO444" si="2710">IF(BN439=MAX($BN$439:$BN$462),1,"")</f>
        <v/>
      </c>
      <c r="BP439" s="51"/>
      <c r="BQ439" s="161" t="str">
        <f t="shared" ref="BQ439:BQ462" si="2711">AO439</f>
        <v/>
      </c>
      <c r="BR439" s="154" t="s">
        <v>11</v>
      </c>
      <c r="BS439" s="146">
        <f>CH439</f>
        <v>129</v>
      </c>
      <c r="BT439" s="146">
        <f t="shared" ref="BT439" si="2712">SUM(AE439:AE442)</f>
        <v>1</v>
      </c>
      <c r="BU439" s="146">
        <f t="shared" ref="BU439" si="2713">SUM(AF439:AF442)</f>
        <v>0</v>
      </c>
      <c r="BV439" s="146">
        <f t="shared" ref="BV439" si="2714">SUM(AG439:AG442)</f>
        <v>0</v>
      </c>
      <c r="BW439" s="146">
        <f t="shared" ref="BW439" si="2715">SUM(AH439:AH442)</f>
        <v>1</v>
      </c>
      <c r="BX439" s="146">
        <f t="shared" ref="BX439" si="2716">SUM(AI439:AI442)</f>
        <v>0</v>
      </c>
      <c r="BY439" s="146">
        <f t="shared" ref="BY439" si="2717">SUM(AJ439:AJ442)</f>
        <v>0</v>
      </c>
      <c r="BZ439" s="146">
        <f t="shared" ref="BZ439" si="2718">SUM(AK439:AK442)</f>
        <v>0</v>
      </c>
      <c r="CA439" s="146">
        <f t="shared" ref="CA439" si="2719">SUM(AL439:AL442)</f>
        <v>0</v>
      </c>
      <c r="CB439" s="146">
        <f t="shared" ref="CB439" si="2720">SUM(AM439:AM442)</f>
        <v>0</v>
      </c>
      <c r="CC439" s="147">
        <f>SUM(BS439:CB439)</f>
        <v>131</v>
      </c>
      <c r="CD439" s="160" t="str">
        <f>BQ439</f>
        <v/>
      </c>
      <c r="CE439" s="121"/>
      <c r="CF439" s="161" t="str">
        <f>CD439</f>
        <v/>
      </c>
      <c r="CG439" s="154" t="s">
        <v>11</v>
      </c>
      <c r="CH439" s="146">
        <f>SUM(AD439:AD442)</f>
        <v>129</v>
      </c>
      <c r="CI439" s="146">
        <f>SUM(AE439:AK442)</f>
        <v>2</v>
      </c>
      <c r="CJ439" s="146">
        <f>SUM(CA439:CB439)</f>
        <v>0</v>
      </c>
      <c r="CK439" s="147">
        <f>SUM(CH439:CJ439)</f>
        <v>131</v>
      </c>
      <c r="CM439" s="202" t="str">
        <f>BQ439</f>
        <v/>
      </c>
      <c r="CN439" s="154" t="s">
        <v>11</v>
      </c>
      <c r="CO439" s="146">
        <f>BS439</f>
        <v>129</v>
      </c>
      <c r="CP439" s="146">
        <f>BT439+BU439+BW439+BX439</f>
        <v>2</v>
      </c>
      <c r="CQ439" s="146">
        <f>BV439+BY439+BZ439+CA439+CB439</f>
        <v>0</v>
      </c>
      <c r="CR439" s="147">
        <f>CC439</f>
        <v>131</v>
      </c>
      <c r="CS439" s="202" t="str">
        <f>CM439</f>
        <v/>
      </c>
      <c r="CT439" s="154" t="s">
        <v>11</v>
      </c>
      <c r="CU439" s="146">
        <f>CO439</f>
        <v>129</v>
      </c>
      <c r="CV439" s="146">
        <f>CP439+CQ439</f>
        <v>2</v>
      </c>
      <c r="CW439" s="147">
        <f>CR439</f>
        <v>131</v>
      </c>
    </row>
    <row r="440" spans="2:101" s="55" customFormat="1" ht="13.5" hidden="1" outlineLevel="1">
      <c r="B440" s="15" t="s">
        <v>77</v>
      </c>
      <c r="C440" s="240">
        <v>35</v>
      </c>
      <c r="D440" s="240">
        <v>1</v>
      </c>
      <c r="E440" s="240"/>
      <c r="F440" s="240">
        <v>1</v>
      </c>
      <c r="G440" s="241"/>
      <c r="H440" s="241"/>
      <c r="I440" s="241"/>
      <c r="J440" s="241"/>
      <c r="K440" s="241"/>
      <c r="L440" s="241"/>
      <c r="M440" s="241"/>
      <c r="N440" s="241"/>
      <c r="O440" s="241"/>
      <c r="P440" s="241"/>
      <c r="Q440" s="241"/>
      <c r="R440" s="241"/>
      <c r="S440" s="241"/>
      <c r="T440" s="241"/>
      <c r="U440" s="241"/>
      <c r="V440" s="241"/>
      <c r="W440" s="241"/>
      <c r="X440" s="241"/>
      <c r="Y440" s="241"/>
      <c r="Z440" s="242">
        <f t="shared" ref="Z440:Z503" si="2721">SUM(C440:Y440)</f>
        <v>37</v>
      </c>
      <c r="AA440" s="243"/>
      <c r="AB440" s="51"/>
      <c r="AC440" s="56" t="s">
        <v>77</v>
      </c>
      <c r="AD440" s="57">
        <f t="shared" ref="AD440:AD503" si="2722">SUM(C440:F440)</f>
        <v>37</v>
      </c>
      <c r="AE440" s="57">
        <f t="shared" si="2680"/>
        <v>0</v>
      </c>
      <c r="AF440" s="57">
        <f t="shared" si="2681"/>
        <v>0</v>
      </c>
      <c r="AG440" s="57">
        <f t="shared" si="2682"/>
        <v>0</v>
      </c>
      <c r="AH440" s="57">
        <f t="shared" si="2683"/>
        <v>0</v>
      </c>
      <c r="AI440" s="57">
        <f t="shared" si="2684"/>
        <v>0</v>
      </c>
      <c r="AJ440" s="57">
        <f t="shared" si="2685"/>
        <v>0</v>
      </c>
      <c r="AK440" s="57">
        <f t="shared" si="2686"/>
        <v>0</v>
      </c>
      <c r="AL440" s="57">
        <f t="shared" ref="AL440:AL503" si="2723">SUM(N440:T440)</f>
        <v>0</v>
      </c>
      <c r="AM440" s="57">
        <f t="shared" ref="AM440:AM503" si="2724">SUM(U440:Y440)</f>
        <v>0</v>
      </c>
      <c r="AN440" s="58">
        <f t="shared" ref="AN440:AN503" si="2725">SUM(AD440:AM440)</f>
        <v>37</v>
      </c>
      <c r="AO440" s="236" t="str">
        <f t="shared" si="2687"/>
        <v/>
      </c>
      <c r="AP440" s="306" t="s">
        <v>12</v>
      </c>
      <c r="AQ440" s="307">
        <f>SUM(C443:C446)</f>
        <v>77</v>
      </c>
      <c r="AR440" s="307">
        <f t="shared" ref="AR440" si="2726">SUM(D443:D446)</f>
        <v>2</v>
      </c>
      <c r="AS440" s="307">
        <f t="shared" ref="AS440" si="2727">SUM(E443:E446)</f>
        <v>0</v>
      </c>
      <c r="AT440" s="307">
        <f t="shared" ref="AT440" si="2728">SUM(F443:F446)</f>
        <v>0</v>
      </c>
      <c r="AU440" s="307">
        <f t="shared" ref="AU440" si="2729">SUM(G443:G446)</f>
        <v>0</v>
      </c>
      <c r="AV440" s="307">
        <f t="shared" ref="AV440" si="2730">SUM(H443:H446)</f>
        <v>0</v>
      </c>
      <c r="AW440" s="307">
        <f t="shared" ref="AW440" si="2731">SUM(I443:I446)</f>
        <v>0</v>
      </c>
      <c r="AX440" s="307">
        <f t="shared" ref="AX440" si="2732">SUM(J443:J446)</f>
        <v>4</v>
      </c>
      <c r="AY440" s="307">
        <f t="shared" ref="AY440" si="2733">SUM(K443:K446)</f>
        <v>0</v>
      </c>
      <c r="AZ440" s="307">
        <f t="shared" ref="AZ440" si="2734">SUM(L443:L446)</f>
        <v>0</v>
      </c>
      <c r="BA440" s="307">
        <f t="shared" ref="BA440" si="2735">SUM(M443:M446)</f>
        <v>0</v>
      </c>
      <c r="BB440" s="307">
        <f t="shared" ref="BB440" si="2736">SUM(N443:N446)</f>
        <v>0</v>
      </c>
      <c r="BC440" s="307">
        <f t="shared" ref="BC440" si="2737">SUM(O443:O446)</f>
        <v>0</v>
      </c>
      <c r="BD440" s="307">
        <f t="shared" ref="BD440" si="2738">SUM(P443:P446)</f>
        <v>0</v>
      </c>
      <c r="BE440" s="307">
        <f t="shared" ref="BE440" si="2739">SUM(Q443:Q446)</f>
        <v>0</v>
      </c>
      <c r="BF440" s="307">
        <f t="shared" ref="BF440" si="2740">SUM(R443:R446)</f>
        <v>0</v>
      </c>
      <c r="BG440" s="307">
        <f t="shared" ref="BG440" si="2741">SUM(S443:S446)</f>
        <v>0</v>
      </c>
      <c r="BH440" s="307">
        <f t="shared" ref="BH440" si="2742">SUM(T443:T446)</f>
        <v>0</v>
      </c>
      <c r="BI440" s="307">
        <f t="shared" ref="BI440" si="2743">SUM(U443:U446)</f>
        <v>0</v>
      </c>
      <c r="BJ440" s="307">
        <f t="shared" ref="BJ440" si="2744">SUM(V443:V446)</f>
        <v>0</v>
      </c>
      <c r="BK440" s="307">
        <f t="shared" ref="BK440" si="2745">SUM(W443:W446)</f>
        <v>1</v>
      </c>
      <c r="BL440" s="307">
        <f t="shared" ref="BL440" si="2746">SUM(X443:X446)</f>
        <v>0</v>
      </c>
      <c r="BM440" s="307">
        <f t="shared" ref="BM440" si="2747">SUM(Y443:Y446)</f>
        <v>0</v>
      </c>
      <c r="BN440" s="308">
        <f t="shared" ref="BN440:BN462" si="2748">SUM(AQ440:BM440)</f>
        <v>84</v>
      </c>
      <c r="BO440" s="162" t="str">
        <f t="shared" si="2710"/>
        <v/>
      </c>
      <c r="BP440" s="51"/>
      <c r="BQ440" s="161" t="str">
        <f t="shared" si="2711"/>
        <v/>
      </c>
      <c r="BR440" s="152" t="s">
        <v>12</v>
      </c>
      <c r="BS440" s="93">
        <f>CH440</f>
        <v>79</v>
      </c>
      <c r="BT440" s="93">
        <f t="shared" ref="BT440" si="2749">SUM(AE443:AE446)</f>
        <v>0</v>
      </c>
      <c r="BU440" s="93">
        <f t="shared" ref="BU440" si="2750">SUM(AF443:AF446)</f>
        <v>0</v>
      </c>
      <c r="BV440" s="93">
        <f t="shared" ref="BV440" si="2751">SUM(AG443:AG446)</f>
        <v>0</v>
      </c>
      <c r="BW440" s="93">
        <f t="shared" ref="BW440" si="2752">SUM(AH443:AH446)</f>
        <v>4</v>
      </c>
      <c r="BX440" s="93">
        <f t="shared" ref="BX440" si="2753">SUM(AI443:AI446)</f>
        <v>0</v>
      </c>
      <c r="BY440" s="93">
        <f t="shared" ref="BY440" si="2754">SUM(AJ443:AJ446)</f>
        <v>0</v>
      </c>
      <c r="BZ440" s="93">
        <f t="shared" ref="BZ440" si="2755">SUM(AK443:AK446)</f>
        <v>0</v>
      </c>
      <c r="CA440" s="93">
        <f t="shared" ref="CA440" si="2756">SUM(AL443:AL446)</f>
        <v>0</v>
      </c>
      <c r="CB440" s="93">
        <f t="shared" ref="CB440" si="2757">SUM(AM443:AM446)</f>
        <v>1</v>
      </c>
      <c r="CC440" s="141">
        <f t="shared" ref="CC440:CC462" si="2758">SUM(BS440:CB440)</f>
        <v>84</v>
      </c>
      <c r="CD440" s="160" t="str">
        <f t="shared" ref="CD440:CD462" si="2759">BQ440</f>
        <v/>
      </c>
      <c r="CE440" s="121"/>
      <c r="CF440" s="161" t="str">
        <f t="shared" ref="CF440:CF462" si="2760">CD440</f>
        <v/>
      </c>
      <c r="CG440" s="152" t="s">
        <v>12</v>
      </c>
      <c r="CH440" s="93">
        <f>SUM(AD443:AD446)</f>
        <v>79</v>
      </c>
      <c r="CI440" s="93">
        <f>SUM(AE443:AK446)</f>
        <v>4</v>
      </c>
      <c r="CJ440" s="93">
        <f t="shared" ref="CJ440:CJ462" si="2761">SUM(CA440:CB440)</f>
        <v>1</v>
      </c>
      <c r="CK440" s="141">
        <f t="shared" ref="CK440:CK462" si="2762">SUM(CH440:CJ440)</f>
        <v>84</v>
      </c>
      <c r="CM440" s="202" t="str">
        <f t="shared" ref="CM440:CM462" si="2763">BQ440</f>
        <v/>
      </c>
      <c r="CN440" s="152" t="s">
        <v>12</v>
      </c>
      <c r="CO440" s="93">
        <f t="shared" ref="CO440:CO462" si="2764">BS440</f>
        <v>79</v>
      </c>
      <c r="CP440" s="93">
        <f t="shared" ref="CP440:CP462" si="2765">BT440+BU440+BW440+BX440</f>
        <v>4</v>
      </c>
      <c r="CQ440" s="93">
        <f t="shared" ref="CQ440:CQ462" si="2766">BV440+BY440+BZ440+CA440+CB440</f>
        <v>1</v>
      </c>
      <c r="CR440" s="141">
        <f t="shared" ref="CR440:CR462" si="2767">CC440</f>
        <v>84</v>
      </c>
      <c r="CS440" s="202" t="str">
        <f t="shared" ref="CS440:CS462" si="2768">CM440</f>
        <v/>
      </c>
      <c r="CT440" s="152" t="s">
        <v>12</v>
      </c>
      <c r="CU440" s="93">
        <f t="shared" ref="CU440:CU462" si="2769">CO440</f>
        <v>79</v>
      </c>
      <c r="CV440" s="93">
        <f t="shared" ref="CV440:CV462" si="2770">CP440+CQ440</f>
        <v>5</v>
      </c>
      <c r="CW440" s="141">
        <f t="shared" ref="CW440:CW462" si="2771">CR440</f>
        <v>84</v>
      </c>
    </row>
    <row r="441" spans="2:101" s="55" customFormat="1" ht="13.5" hidden="1" outlineLevel="1">
      <c r="B441" s="15" t="s">
        <v>78</v>
      </c>
      <c r="C441" s="240">
        <v>22</v>
      </c>
      <c r="D441" s="240">
        <v>1</v>
      </c>
      <c r="E441" s="240"/>
      <c r="F441" s="240">
        <v>2</v>
      </c>
      <c r="G441" s="241">
        <v>1</v>
      </c>
      <c r="H441" s="241"/>
      <c r="I441" s="241"/>
      <c r="J441" s="241">
        <v>1</v>
      </c>
      <c r="K441" s="241"/>
      <c r="L441" s="241"/>
      <c r="M441" s="241"/>
      <c r="N441" s="241"/>
      <c r="O441" s="241"/>
      <c r="P441" s="241"/>
      <c r="Q441" s="241"/>
      <c r="R441" s="241"/>
      <c r="S441" s="241"/>
      <c r="T441" s="241"/>
      <c r="U441" s="241"/>
      <c r="V441" s="241"/>
      <c r="W441" s="241"/>
      <c r="X441" s="241"/>
      <c r="Y441" s="241"/>
      <c r="Z441" s="242">
        <f t="shared" si="2721"/>
        <v>27</v>
      </c>
      <c r="AA441" s="243"/>
      <c r="AB441" s="51"/>
      <c r="AC441" s="56" t="s">
        <v>78</v>
      </c>
      <c r="AD441" s="57">
        <f t="shared" si="2722"/>
        <v>25</v>
      </c>
      <c r="AE441" s="57">
        <f t="shared" si="2680"/>
        <v>1</v>
      </c>
      <c r="AF441" s="57">
        <f t="shared" si="2681"/>
        <v>0</v>
      </c>
      <c r="AG441" s="57">
        <f t="shared" si="2682"/>
        <v>0</v>
      </c>
      <c r="AH441" s="57">
        <f t="shared" si="2683"/>
        <v>1</v>
      </c>
      <c r="AI441" s="57">
        <f t="shared" si="2684"/>
        <v>0</v>
      </c>
      <c r="AJ441" s="57">
        <f t="shared" si="2685"/>
        <v>0</v>
      </c>
      <c r="AK441" s="57">
        <f t="shared" si="2686"/>
        <v>0</v>
      </c>
      <c r="AL441" s="57">
        <f t="shared" si="2723"/>
        <v>0</v>
      </c>
      <c r="AM441" s="57">
        <f t="shared" si="2724"/>
        <v>0</v>
      </c>
      <c r="AN441" s="58">
        <f t="shared" si="2725"/>
        <v>27</v>
      </c>
      <c r="AO441" s="236" t="str">
        <f t="shared" si="2687"/>
        <v/>
      </c>
      <c r="AP441" s="293" t="s">
        <v>13</v>
      </c>
      <c r="AQ441" s="297">
        <f>SUM(C447:C450)</f>
        <v>47</v>
      </c>
      <c r="AR441" s="297">
        <f t="shared" ref="AR441" si="2772">SUM(D447:D450)</f>
        <v>4</v>
      </c>
      <c r="AS441" s="297">
        <f t="shared" ref="AS441" si="2773">SUM(E447:E450)</f>
        <v>0</v>
      </c>
      <c r="AT441" s="297">
        <f t="shared" ref="AT441" si="2774">SUM(F447:F450)</f>
        <v>0</v>
      </c>
      <c r="AU441" s="297">
        <f t="shared" ref="AU441" si="2775">SUM(G447:G450)</f>
        <v>0</v>
      </c>
      <c r="AV441" s="297">
        <f t="shared" ref="AV441" si="2776">SUM(H447:H450)</f>
        <v>0</v>
      </c>
      <c r="AW441" s="297">
        <f t="shared" ref="AW441" si="2777">SUM(I447:I450)</f>
        <v>0</v>
      </c>
      <c r="AX441" s="297">
        <f t="shared" ref="AX441" si="2778">SUM(J447:J450)</f>
        <v>2</v>
      </c>
      <c r="AY441" s="297">
        <f t="shared" ref="AY441" si="2779">SUM(K447:K450)</f>
        <v>0</v>
      </c>
      <c r="AZ441" s="297">
        <f t="shared" ref="AZ441" si="2780">SUM(L447:L450)</f>
        <v>0</v>
      </c>
      <c r="BA441" s="297">
        <f t="shared" ref="BA441" si="2781">SUM(M447:M450)</f>
        <v>0</v>
      </c>
      <c r="BB441" s="297">
        <f t="shared" ref="BB441" si="2782">SUM(N447:N450)</f>
        <v>0</v>
      </c>
      <c r="BC441" s="297">
        <f t="shared" ref="BC441" si="2783">SUM(O447:O450)</f>
        <v>0</v>
      </c>
      <c r="BD441" s="297">
        <f t="shared" ref="BD441" si="2784">SUM(P447:P450)</f>
        <v>0</v>
      </c>
      <c r="BE441" s="297">
        <f t="shared" ref="BE441" si="2785">SUM(Q447:Q450)</f>
        <v>0</v>
      </c>
      <c r="BF441" s="297">
        <f t="shared" ref="BF441" si="2786">SUM(R447:R450)</f>
        <v>0</v>
      </c>
      <c r="BG441" s="297">
        <f t="shared" ref="BG441" si="2787">SUM(S447:S450)</f>
        <v>0</v>
      </c>
      <c r="BH441" s="297">
        <f t="shared" ref="BH441" si="2788">SUM(T447:T450)</f>
        <v>0</v>
      </c>
      <c r="BI441" s="297">
        <f t="shared" ref="BI441" si="2789">SUM(U447:U450)</f>
        <v>0</v>
      </c>
      <c r="BJ441" s="297">
        <f t="shared" ref="BJ441" si="2790">SUM(V447:V450)</f>
        <v>0</v>
      </c>
      <c r="BK441" s="297">
        <f t="shared" ref="BK441" si="2791">SUM(W447:W450)</f>
        <v>0</v>
      </c>
      <c r="BL441" s="297">
        <f t="shared" ref="BL441" si="2792">SUM(X447:X450)</f>
        <v>0</v>
      </c>
      <c r="BM441" s="297">
        <f t="shared" ref="BM441" si="2793">SUM(Y447:Y450)</f>
        <v>0</v>
      </c>
      <c r="BN441" s="298">
        <f t="shared" si="2748"/>
        <v>53</v>
      </c>
      <c r="BO441" s="162" t="str">
        <f t="shared" si="2710"/>
        <v/>
      </c>
      <c r="BP441" s="51"/>
      <c r="BQ441" s="161" t="str">
        <f t="shared" si="2711"/>
        <v/>
      </c>
      <c r="BR441" s="152" t="s">
        <v>13</v>
      </c>
      <c r="BS441" s="93">
        <f t="shared" ref="BS441:BS462" si="2794">CH441</f>
        <v>51</v>
      </c>
      <c r="BT441" s="93">
        <f t="shared" ref="BT441" si="2795">SUM(AE447:AE450)</f>
        <v>0</v>
      </c>
      <c r="BU441" s="93">
        <f t="shared" ref="BU441" si="2796">SUM(AF447:AF450)</f>
        <v>0</v>
      </c>
      <c r="BV441" s="93">
        <f t="shared" ref="BV441" si="2797">SUM(AG447:AG450)</f>
        <v>0</v>
      </c>
      <c r="BW441" s="93">
        <f t="shared" ref="BW441" si="2798">SUM(AH447:AH450)</f>
        <v>2</v>
      </c>
      <c r="BX441" s="93">
        <f t="shared" ref="BX441" si="2799">SUM(AI447:AI450)</f>
        <v>0</v>
      </c>
      <c r="BY441" s="93">
        <f t="shared" ref="BY441" si="2800">SUM(AJ447:AJ450)</f>
        <v>0</v>
      </c>
      <c r="BZ441" s="93">
        <f t="shared" ref="BZ441" si="2801">SUM(AK447:AK450)</f>
        <v>0</v>
      </c>
      <c r="CA441" s="93">
        <f t="shared" ref="CA441" si="2802">SUM(AL447:AL450)</f>
        <v>0</v>
      </c>
      <c r="CB441" s="93">
        <f t="shared" ref="CB441" si="2803">SUM(AM447:AM450)</f>
        <v>0</v>
      </c>
      <c r="CC441" s="141">
        <f t="shared" si="2758"/>
        <v>53</v>
      </c>
      <c r="CD441" s="160" t="str">
        <f t="shared" si="2759"/>
        <v/>
      </c>
      <c r="CE441" s="121"/>
      <c r="CF441" s="161" t="str">
        <f t="shared" si="2760"/>
        <v/>
      </c>
      <c r="CG441" s="152" t="s">
        <v>13</v>
      </c>
      <c r="CH441" s="93">
        <f>SUM(AD447:AD450)</f>
        <v>51</v>
      </c>
      <c r="CI441" s="93">
        <f>SUM(AE447:AK450)</f>
        <v>2</v>
      </c>
      <c r="CJ441" s="93">
        <f t="shared" si="2761"/>
        <v>0</v>
      </c>
      <c r="CK441" s="141">
        <f t="shared" si="2762"/>
        <v>53</v>
      </c>
      <c r="CM441" s="202" t="str">
        <f t="shared" si="2763"/>
        <v/>
      </c>
      <c r="CN441" s="152" t="s">
        <v>13</v>
      </c>
      <c r="CO441" s="93">
        <f t="shared" si="2764"/>
        <v>51</v>
      </c>
      <c r="CP441" s="93">
        <f t="shared" si="2765"/>
        <v>2</v>
      </c>
      <c r="CQ441" s="93">
        <f t="shared" si="2766"/>
        <v>0</v>
      </c>
      <c r="CR441" s="141">
        <f t="shared" si="2767"/>
        <v>53</v>
      </c>
      <c r="CS441" s="202" t="str">
        <f t="shared" si="2768"/>
        <v/>
      </c>
      <c r="CT441" s="152" t="s">
        <v>13</v>
      </c>
      <c r="CU441" s="93">
        <f t="shared" si="2769"/>
        <v>51</v>
      </c>
      <c r="CV441" s="93">
        <f t="shared" si="2770"/>
        <v>2</v>
      </c>
      <c r="CW441" s="141">
        <f t="shared" si="2771"/>
        <v>53</v>
      </c>
    </row>
    <row r="442" spans="2:101" s="55" customFormat="1" ht="13.5" hidden="1" outlineLevel="1">
      <c r="B442" s="15" t="s">
        <v>79</v>
      </c>
      <c r="C442" s="240">
        <v>18</v>
      </c>
      <c r="D442" s="240">
        <v>1</v>
      </c>
      <c r="E442" s="240"/>
      <c r="F442" s="240">
        <v>3</v>
      </c>
      <c r="G442" s="241"/>
      <c r="H442" s="241"/>
      <c r="I442" s="241"/>
      <c r="J442" s="241"/>
      <c r="K442" s="241"/>
      <c r="L442" s="241"/>
      <c r="M442" s="241"/>
      <c r="N442" s="241"/>
      <c r="O442" s="241"/>
      <c r="P442" s="241"/>
      <c r="Q442" s="241"/>
      <c r="R442" s="241"/>
      <c r="S442" s="241"/>
      <c r="T442" s="241"/>
      <c r="U442" s="241"/>
      <c r="V442" s="241"/>
      <c r="W442" s="241"/>
      <c r="X442" s="241"/>
      <c r="Y442" s="241"/>
      <c r="Z442" s="242">
        <f t="shared" si="2721"/>
        <v>22</v>
      </c>
      <c r="AA442" s="243">
        <f>SUM(Z439:Z442)</f>
        <v>131</v>
      </c>
      <c r="AB442" s="51"/>
      <c r="AC442" s="56" t="s">
        <v>79</v>
      </c>
      <c r="AD442" s="57">
        <f t="shared" si="2722"/>
        <v>22</v>
      </c>
      <c r="AE442" s="57">
        <f t="shared" si="2680"/>
        <v>0</v>
      </c>
      <c r="AF442" s="57">
        <f t="shared" si="2681"/>
        <v>0</v>
      </c>
      <c r="AG442" s="57">
        <f t="shared" si="2682"/>
        <v>0</v>
      </c>
      <c r="AH442" s="57">
        <f t="shared" si="2683"/>
        <v>0</v>
      </c>
      <c r="AI442" s="57">
        <f t="shared" si="2684"/>
        <v>0</v>
      </c>
      <c r="AJ442" s="57">
        <f t="shared" si="2685"/>
        <v>0</v>
      </c>
      <c r="AK442" s="57">
        <f t="shared" si="2686"/>
        <v>0</v>
      </c>
      <c r="AL442" s="57">
        <f t="shared" si="2723"/>
        <v>0</v>
      </c>
      <c r="AM442" s="57">
        <f t="shared" si="2724"/>
        <v>0</v>
      </c>
      <c r="AN442" s="58">
        <f t="shared" si="2725"/>
        <v>22</v>
      </c>
      <c r="AO442" s="236" t="str">
        <f t="shared" si="2687"/>
        <v/>
      </c>
      <c r="AP442" s="306" t="s">
        <v>14</v>
      </c>
      <c r="AQ442" s="307">
        <f>SUM(C451:C454)</f>
        <v>32</v>
      </c>
      <c r="AR442" s="307">
        <f t="shared" ref="AR442" si="2804">SUM(D451:D454)</f>
        <v>6</v>
      </c>
      <c r="AS442" s="307">
        <f t="shared" ref="AS442" si="2805">SUM(E451:E454)</f>
        <v>0</v>
      </c>
      <c r="AT442" s="307">
        <f t="shared" ref="AT442" si="2806">SUM(F451:F454)</f>
        <v>1</v>
      </c>
      <c r="AU442" s="307">
        <f t="shared" ref="AU442" si="2807">SUM(G451:G454)</f>
        <v>0</v>
      </c>
      <c r="AV442" s="307">
        <f t="shared" ref="AV442" si="2808">SUM(H451:H454)</f>
        <v>0</v>
      </c>
      <c r="AW442" s="307">
        <f t="shared" ref="AW442" si="2809">SUM(I451:I454)</f>
        <v>0</v>
      </c>
      <c r="AX442" s="307">
        <f t="shared" ref="AX442" si="2810">SUM(J451:J454)</f>
        <v>5</v>
      </c>
      <c r="AY442" s="307">
        <f t="shared" ref="AY442" si="2811">SUM(K451:K454)</f>
        <v>0</v>
      </c>
      <c r="AZ442" s="307">
        <f t="shared" ref="AZ442" si="2812">SUM(L451:L454)</f>
        <v>0</v>
      </c>
      <c r="BA442" s="307">
        <f t="shared" ref="BA442" si="2813">SUM(M451:M454)</f>
        <v>0</v>
      </c>
      <c r="BB442" s="307">
        <f t="shared" ref="BB442" si="2814">SUM(N451:N454)</f>
        <v>0</v>
      </c>
      <c r="BC442" s="307">
        <f t="shared" ref="BC442" si="2815">SUM(O451:O454)</f>
        <v>0</v>
      </c>
      <c r="BD442" s="307">
        <f t="shared" ref="BD442" si="2816">SUM(P451:P454)</f>
        <v>0</v>
      </c>
      <c r="BE442" s="307">
        <f t="shared" ref="BE442" si="2817">SUM(Q451:Q454)</f>
        <v>0</v>
      </c>
      <c r="BF442" s="307">
        <f t="shared" ref="BF442" si="2818">SUM(R451:R454)</f>
        <v>0</v>
      </c>
      <c r="BG442" s="307">
        <f t="shared" ref="BG442" si="2819">SUM(S451:S454)</f>
        <v>0</v>
      </c>
      <c r="BH442" s="307">
        <f t="shared" ref="BH442" si="2820">SUM(T451:T454)</f>
        <v>0</v>
      </c>
      <c r="BI442" s="307">
        <f t="shared" ref="BI442" si="2821">SUM(U451:U454)</f>
        <v>0</v>
      </c>
      <c r="BJ442" s="307">
        <f t="shared" ref="BJ442" si="2822">SUM(V451:V454)</f>
        <v>0</v>
      </c>
      <c r="BK442" s="307">
        <f t="shared" ref="BK442" si="2823">SUM(W451:W454)</f>
        <v>0</v>
      </c>
      <c r="BL442" s="307">
        <f t="shared" ref="BL442" si="2824">SUM(X451:X454)</f>
        <v>0</v>
      </c>
      <c r="BM442" s="307">
        <f t="shared" ref="BM442" si="2825">SUM(Y451:Y454)</f>
        <v>0</v>
      </c>
      <c r="BN442" s="308">
        <f t="shared" si="2748"/>
        <v>44</v>
      </c>
      <c r="BO442" s="162" t="str">
        <f t="shared" si="2710"/>
        <v/>
      </c>
      <c r="BP442" s="51"/>
      <c r="BQ442" s="161" t="str">
        <f t="shared" si="2711"/>
        <v/>
      </c>
      <c r="BR442" s="152" t="s">
        <v>14</v>
      </c>
      <c r="BS442" s="93">
        <f t="shared" si="2794"/>
        <v>39</v>
      </c>
      <c r="BT442" s="93">
        <f t="shared" ref="BT442" si="2826">SUM(AE451:AE454)</f>
        <v>0</v>
      </c>
      <c r="BU442" s="93">
        <f t="shared" ref="BU442" si="2827">SUM(AF451:AF454)</f>
        <v>0</v>
      </c>
      <c r="BV442" s="93">
        <f t="shared" ref="BV442" si="2828">SUM(AG451:AG454)</f>
        <v>0</v>
      </c>
      <c r="BW442" s="93">
        <f t="shared" ref="BW442" si="2829">SUM(AH451:AH454)</f>
        <v>5</v>
      </c>
      <c r="BX442" s="93">
        <f t="shared" ref="BX442" si="2830">SUM(AI451:AI454)</f>
        <v>0</v>
      </c>
      <c r="BY442" s="93">
        <f t="shared" ref="BY442" si="2831">SUM(AJ451:AJ454)</f>
        <v>0</v>
      </c>
      <c r="BZ442" s="93">
        <f t="shared" ref="BZ442" si="2832">SUM(AK451:AK454)</f>
        <v>0</v>
      </c>
      <c r="CA442" s="93">
        <f t="shared" ref="CA442" si="2833">SUM(AL451:AL454)</f>
        <v>0</v>
      </c>
      <c r="CB442" s="93">
        <f t="shared" ref="CB442" si="2834">SUM(AM451:AM454)</f>
        <v>0</v>
      </c>
      <c r="CC442" s="141">
        <f t="shared" si="2758"/>
        <v>44</v>
      </c>
      <c r="CD442" s="160" t="str">
        <f t="shared" si="2759"/>
        <v/>
      </c>
      <c r="CE442" s="121"/>
      <c r="CF442" s="161" t="str">
        <f t="shared" si="2760"/>
        <v/>
      </c>
      <c r="CG442" s="152" t="s">
        <v>14</v>
      </c>
      <c r="CH442" s="93">
        <f>SUM(AD451:AD454)</f>
        <v>39</v>
      </c>
      <c r="CI442" s="93">
        <f>SUM(AE451:AK454)</f>
        <v>5</v>
      </c>
      <c r="CJ442" s="93">
        <f t="shared" si="2761"/>
        <v>0</v>
      </c>
      <c r="CK442" s="141">
        <f t="shared" si="2762"/>
        <v>44</v>
      </c>
      <c r="CM442" s="202" t="str">
        <f t="shared" si="2763"/>
        <v/>
      </c>
      <c r="CN442" s="152" t="s">
        <v>14</v>
      </c>
      <c r="CO442" s="93">
        <f t="shared" si="2764"/>
        <v>39</v>
      </c>
      <c r="CP442" s="93">
        <f t="shared" si="2765"/>
        <v>5</v>
      </c>
      <c r="CQ442" s="93">
        <f t="shared" si="2766"/>
        <v>0</v>
      </c>
      <c r="CR442" s="141">
        <f t="shared" si="2767"/>
        <v>44</v>
      </c>
      <c r="CS442" s="202" t="str">
        <f t="shared" si="2768"/>
        <v/>
      </c>
      <c r="CT442" s="152" t="s">
        <v>14</v>
      </c>
      <c r="CU442" s="93">
        <f t="shared" si="2769"/>
        <v>39</v>
      </c>
      <c r="CV442" s="93">
        <f t="shared" si="2770"/>
        <v>5</v>
      </c>
      <c r="CW442" s="141">
        <f t="shared" si="2771"/>
        <v>44</v>
      </c>
    </row>
    <row r="443" spans="2:101" s="55" customFormat="1" ht="13.5" hidden="1" outlineLevel="1">
      <c r="B443" s="15" t="s">
        <v>80</v>
      </c>
      <c r="C443" s="240">
        <v>32</v>
      </c>
      <c r="D443" s="240">
        <v>1</v>
      </c>
      <c r="E443" s="240"/>
      <c r="F443" s="240"/>
      <c r="G443" s="241"/>
      <c r="H443" s="241"/>
      <c r="I443" s="241"/>
      <c r="J443" s="241">
        <v>3</v>
      </c>
      <c r="K443" s="241"/>
      <c r="L443" s="241"/>
      <c r="M443" s="241"/>
      <c r="N443" s="241"/>
      <c r="O443" s="241"/>
      <c r="P443" s="241"/>
      <c r="Q443" s="241"/>
      <c r="R443" s="241"/>
      <c r="S443" s="241"/>
      <c r="T443" s="241"/>
      <c r="U443" s="241"/>
      <c r="V443" s="241"/>
      <c r="W443" s="241"/>
      <c r="X443" s="241"/>
      <c r="Y443" s="241"/>
      <c r="Z443" s="242">
        <f t="shared" si="2721"/>
        <v>36</v>
      </c>
      <c r="AA443" s="243">
        <f t="shared" ref="AA443:AA506" si="2835">SUM(Z440:Z443)</f>
        <v>122</v>
      </c>
      <c r="AB443" s="51"/>
      <c r="AC443" s="59" t="s">
        <v>80</v>
      </c>
      <c r="AD443" s="60">
        <f t="shared" si="2722"/>
        <v>33</v>
      </c>
      <c r="AE443" s="60">
        <f t="shared" si="2680"/>
        <v>0</v>
      </c>
      <c r="AF443" s="60">
        <f t="shared" si="2681"/>
        <v>0</v>
      </c>
      <c r="AG443" s="60">
        <f t="shared" si="2682"/>
        <v>0</v>
      </c>
      <c r="AH443" s="60">
        <f t="shared" si="2683"/>
        <v>3</v>
      </c>
      <c r="AI443" s="60">
        <f t="shared" si="2684"/>
        <v>0</v>
      </c>
      <c r="AJ443" s="60">
        <f t="shared" si="2685"/>
        <v>0</v>
      </c>
      <c r="AK443" s="60">
        <f t="shared" si="2686"/>
        <v>0</v>
      </c>
      <c r="AL443" s="60">
        <f t="shared" si="2723"/>
        <v>0</v>
      </c>
      <c r="AM443" s="60">
        <f t="shared" si="2724"/>
        <v>0</v>
      </c>
      <c r="AN443" s="61">
        <f t="shared" si="2725"/>
        <v>36</v>
      </c>
      <c r="AO443" s="236" t="str">
        <f t="shared" si="2687"/>
        <v/>
      </c>
      <c r="AP443" s="293" t="s">
        <v>15</v>
      </c>
      <c r="AQ443" s="297">
        <f>SUM(C455:C458)</f>
        <v>62</v>
      </c>
      <c r="AR443" s="297">
        <f t="shared" ref="AR443" si="2836">SUM(D455:D458)</f>
        <v>7</v>
      </c>
      <c r="AS443" s="297">
        <f t="shared" ref="AS443" si="2837">SUM(E455:E458)</f>
        <v>0</v>
      </c>
      <c r="AT443" s="297">
        <f t="shared" ref="AT443" si="2838">SUM(F455:F458)</f>
        <v>7</v>
      </c>
      <c r="AU443" s="297">
        <f t="shared" ref="AU443" si="2839">SUM(G455:G458)</f>
        <v>0</v>
      </c>
      <c r="AV443" s="297">
        <f t="shared" ref="AV443" si="2840">SUM(H455:H458)</f>
        <v>0</v>
      </c>
      <c r="AW443" s="297">
        <f t="shared" ref="AW443" si="2841">SUM(I455:I458)</f>
        <v>0</v>
      </c>
      <c r="AX443" s="297">
        <f t="shared" ref="AX443" si="2842">SUM(J455:J458)</f>
        <v>11</v>
      </c>
      <c r="AY443" s="297">
        <f t="shared" ref="AY443" si="2843">SUM(K455:K458)</f>
        <v>0</v>
      </c>
      <c r="AZ443" s="297">
        <f t="shared" ref="AZ443" si="2844">SUM(L455:L458)</f>
        <v>0</v>
      </c>
      <c r="BA443" s="297">
        <f t="shared" ref="BA443" si="2845">SUM(M455:M458)</f>
        <v>0</v>
      </c>
      <c r="BB443" s="297">
        <f t="shared" ref="BB443" si="2846">SUM(N455:N458)</f>
        <v>0</v>
      </c>
      <c r="BC443" s="297">
        <f t="shared" ref="BC443" si="2847">SUM(O455:O458)</f>
        <v>0</v>
      </c>
      <c r="BD443" s="297">
        <f t="shared" ref="BD443" si="2848">SUM(P455:P458)</f>
        <v>0</v>
      </c>
      <c r="BE443" s="297">
        <f t="shared" ref="BE443" si="2849">SUM(Q455:Q458)</f>
        <v>0</v>
      </c>
      <c r="BF443" s="297">
        <f t="shared" ref="BF443" si="2850">SUM(R455:R458)</f>
        <v>0</v>
      </c>
      <c r="BG443" s="297">
        <f t="shared" ref="BG443" si="2851">SUM(S455:S458)</f>
        <v>0</v>
      </c>
      <c r="BH443" s="297">
        <f t="shared" ref="BH443" si="2852">SUM(T455:T458)</f>
        <v>0</v>
      </c>
      <c r="BI443" s="297">
        <f t="shared" ref="BI443" si="2853">SUM(U455:U458)</f>
        <v>0</v>
      </c>
      <c r="BJ443" s="297">
        <f t="shared" ref="BJ443" si="2854">SUM(V455:V458)</f>
        <v>0</v>
      </c>
      <c r="BK443" s="297">
        <f t="shared" ref="BK443" si="2855">SUM(W455:W458)</f>
        <v>0</v>
      </c>
      <c r="BL443" s="297">
        <f t="shared" ref="BL443" si="2856">SUM(X455:X458)</f>
        <v>0</v>
      </c>
      <c r="BM443" s="297">
        <f t="shared" ref="BM443" si="2857">SUM(Y455:Y458)</f>
        <v>0</v>
      </c>
      <c r="BN443" s="298">
        <f t="shared" si="2748"/>
        <v>87</v>
      </c>
      <c r="BO443" s="162" t="str">
        <f t="shared" si="2710"/>
        <v/>
      </c>
      <c r="BP443" s="51"/>
      <c r="BQ443" s="161" t="str">
        <f t="shared" si="2711"/>
        <v/>
      </c>
      <c r="BR443" s="152" t="s">
        <v>15</v>
      </c>
      <c r="BS443" s="93">
        <f t="shared" si="2794"/>
        <v>76</v>
      </c>
      <c r="BT443" s="93">
        <f t="shared" ref="BT443" si="2858">SUM(AE455:AE458)</f>
        <v>0</v>
      </c>
      <c r="BU443" s="93">
        <f t="shared" ref="BU443" si="2859">SUM(AF455:AF458)</f>
        <v>0</v>
      </c>
      <c r="BV443" s="93">
        <f t="shared" ref="BV443" si="2860">SUM(AG455:AG458)</f>
        <v>0</v>
      </c>
      <c r="BW443" s="93">
        <f t="shared" ref="BW443" si="2861">SUM(AH455:AH458)</f>
        <v>11</v>
      </c>
      <c r="BX443" s="93">
        <f t="shared" ref="BX443" si="2862">SUM(AI455:AI458)</f>
        <v>0</v>
      </c>
      <c r="BY443" s="93">
        <f t="shared" ref="BY443" si="2863">SUM(AJ455:AJ458)</f>
        <v>0</v>
      </c>
      <c r="BZ443" s="93">
        <f t="shared" ref="BZ443" si="2864">SUM(AK455:AK458)</f>
        <v>0</v>
      </c>
      <c r="CA443" s="93">
        <f t="shared" ref="CA443" si="2865">SUM(AL455:AL458)</f>
        <v>0</v>
      </c>
      <c r="CB443" s="93">
        <f t="shared" ref="CB443" si="2866">SUM(AM455:AM458)</f>
        <v>0</v>
      </c>
      <c r="CC443" s="141">
        <f t="shared" si="2758"/>
        <v>87</v>
      </c>
      <c r="CD443" s="160" t="str">
        <f t="shared" si="2759"/>
        <v/>
      </c>
      <c r="CE443" s="121"/>
      <c r="CF443" s="161" t="str">
        <f t="shared" si="2760"/>
        <v/>
      </c>
      <c r="CG443" s="152" t="s">
        <v>15</v>
      </c>
      <c r="CH443" s="93">
        <f>SUM(AD455:AD458)</f>
        <v>76</v>
      </c>
      <c r="CI443" s="93">
        <f>SUM(AE455:AK458)</f>
        <v>11</v>
      </c>
      <c r="CJ443" s="93">
        <f t="shared" si="2761"/>
        <v>0</v>
      </c>
      <c r="CK443" s="141">
        <f t="shared" si="2762"/>
        <v>87</v>
      </c>
      <c r="CM443" s="202" t="str">
        <f t="shared" si="2763"/>
        <v/>
      </c>
      <c r="CN443" s="152" t="s">
        <v>15</v>
      </c>
      <c r="CO443" s="93">
        <f t="shared" si="2764"/>
        <v>76</v>
      </c>
      <c r="CP443" s="93">
        <f t="shared" si="2765"/>
        <v>11</v>
      </c>
      <c r="CQ443" s="93">
        <f t="shared" si="2766"/>
        <v>0</v>
      </c>
      <c r="CR443" s="141">
        <f t="shared" si="2767"/>
        <v>87</v>
      </c>
      <c r="CS443" s="202" t="str">
        <f t="shared" si="2768"/>
        <v/>
      </c>
      <c r="CT443" s="152" t="s">
        <v>15</v>
      </c>
      <c r="CU443" s="93">
        <f t="shared" si="2769"/>
        <v>76</v>
      </c>
      <c r="CV443" s="93">
        <f t="shared" si="2770"/>
        <v>11</v>
      </c>
      <c r="CW443" s="141">
        <f t="shared" si="2771"/>
        <v>87</v>
      </c>
    </row>
    <row r="444" spans="2:101" s="55" customFormat="1" ht="13.5" hidden="1" outlineLevel="1">
      <c r="B444" s="15" t="s">
        <v>81</v>
      </c>
      <c r="C444" s="240">
        <v>13</v>
      </c>
      <c r="D444" s="240"/>
      <c r="E444" s="240"/>
      <c r="F444" s="240"/>
      <c r="G444" s="241"/>
      <c r="H444" s="241"/>
      <c r="I444" s="241"/>
      <c r="J444" s="241">
        <v>1</v>
      </c>
      <c r="K444" s="241"/>
      <c r="L444" s="241"/>
      <c r="M444" s="241"/>
      <c r="N444" s="241"/>
      <c r="O444" s="241"/>
      <c r="P444" s="241"/>
      <c r="Q444" s="241"/>
      <c r="R444" s="241"/>
      <c r="S444" s="241"/>
      <c r="T444" s="241"/>
      <c r="U444" s="241"/>
      <c r="V444" s="241"/>
      <c r="W444" s="241">
        <v>1</v>
      </c>
      <c r="X444" s="241"/>
      <c r="Y444" s="241"/>
      <c r="Z444" s="242">
        <f t="shared" si="2721"/>
        <v>15</v>
      </c>
      <c r="AA444" s="243">
        <f t="shared" si="2835"/>
        <v>100</v>
      </c>
      <c r="AB444" s="51"/>
      <c r="AC444" s="59" t="s">
        <v>81</v>
      </c>
      <c r="AD444" s="60">
        <f t="shared" si="2722"/>
        <v>13</v>
      </c>
      <c r="AE444" s="60">
        <f t="shared" si="2680"/>
        <v>0</v>
      </c>
      <c r="AF444" s="60">
        <f t="shared" si="2681"/>
        <v>0</v>
      </c>
      <c r="AG444" s="60">
        <f t="shared" si="2682"/>
        <v>0</v>
      </c>
      <c r="AH444" s="60">
        <f t="shared" si="2683"/>
        <v>1</v>
      </c>
      <c r="AI444" s="60">
        <f t="shared" si="2684"/>
        <v>0</v>
      </c>
      <c r="AJ444" s="60">
        <f t="shared" si="2685"/>
        <v>0</v>
      </c>
      <c r="AK444" s="60">
        <f t="shared" si="2686"/>
        <v>0</v>
      </c>
      <c r="AL444" s="60">
        <f t="shared" si="2723"/>
        <v>0</v>
      </c>
      <c r="AM444" s="60">
        <f t="shared" si="2724"/>
        <v>1</v>
      </c>
      <c r="AN444" s="61">
        <f t="shared" si="2725"/>
        <v>15</v>
      </c>
      <c r="AO444" s="236" t="str">
        <f t="shared" si="2687"/>
        <v/>
      </c>
      <c r="AP444" s="306" t="s">
        <v>16</v>
      </c>
      <c r="AQ444" s="307">
        <f>SUM(C459:C462)</f>
        <v>138</v>
      </c>
      <c r="AR444" s="307">
        <f t="shared" ref="AR444" si="2867">SUM(D459:D462)</f>
        <v>7</v>
      </c>
      <c r="AS444" s="307">
        <f t="shared" ref="AS444" si="2868">SUM(E459:E462)</f>
        <v>1</v>
      </c>
      <c r="AT444" s="307">
        <f t="shared" ref="AT444" si="2869">SUM(F459:F462)</f>
        <v>2</v>
      </c>
      <c r="AU444" s="307">
        <f t="shared" ref="AU444" si="2870">SUM(G459:G462)</f>
        <v>1</v>
      </c>
      <c r="AV444" s="307">
        <f t="shared" ref="AV444" si="2871">SUM(H459:H462)</f>
        <v>0</v>
      </c>
      <c r="AW444" s="307">
        <f t="shared" ref="AW444" si="2872">SUM(I459:I462)</f>
        <v>0</v>
      </c>
      <c r="AX444" s="307">
        <f t="shared" ref="AX444" si="2873">SUM(J459:J462)</f>
        <v>10</v>
      </c>
      <c r="AY444" s="307">
        <f t="shared" ref="AY444" si="2874">SUM(K459:K462)</f>
        <v>2</v>
      </c>
      <c r="AZ444" s="307">
        <f t="shared" ref="AZ444" si="2875">SUM(L459:L462)</f>
        <v>0</v>
      </c>
      <c r="BA444" s="307">
        <f t="shared" ref="BA444" si="2876">SUM(M459:M462)</f>
        <v>0</v>
      </c>
      <c r="BB444" s="307">
        <f t="shared" ref="BB444" si="2877">SUM(N459:N462)</f>
        <v>0</v>
      </c>
      <c r="BC444" s="307">
        <f t="shared" ref="BC444" si="2878">SUM(O459:O462)</f>
        <v>0</v>
      </c>
      <c r="BD444" s="307">
        <f t="shared" ref="BD444" si="2879">SUM(P459:P462)</f>
        <v>0</v>
      </c>
      <c r="BE444" s="307">
        <f t="shared" ref="BE444" si="2880">SUM(Q459:Q462)</f>
        <v>0</v>
      </c>
      <c r="BF444" s="307">
        <f t="shared" ref="BF444" si="2881">SUM(R459:R462)</f>
        <v>1</v>
      </c>
      <c r="BG444" s="307">
        <f t="shared" ref="BG444" si="2882">SUM(S459:S462)</f>
        <v>0</v>
      </c>
      <c r="BH444" s="307">
        <f t="shared" ref="BH444" si="2883">SUM(T459:T462)</f>
        <v>0</v>
      </c>
      <c r="BI444" s="307">
        <f t="shared" ref="BI444" si="2884">SUM(U459:U462)</f>
        <v>0</v>
      </c>
      <c r="BJ444" s="307">
        <f t="shared" ref="BJ444" si="2885">SUM(V459:V462)</f>
        <v>0</v>
      </c>
      <c r="BK444" s="307">
        <f t="shared" ref="BK444" si="2886">SUM(W459:W462)</f>
        <v>0</v>
      </c>
      <c r="BL444" s="307">
        <f t="shared" ref="BL444" si="2887">SUM(X459:X462)</f>
        <v>0</v>
      </c>
      <c r="BM444" s="307">
        <f t="shared" ref="BM444" si="2888">SUM(Y459:Y462)</f>
        <v>0</v>
      </c>
      <c r="BN444" s="308">
        <f t="shared" si="2748"/>
        <v>162</v>
      </c>
      <c r="BO444" s="162" t="str">
        <f t="shared" si="2710"/>
        <v/>
      </c>
      <c r="BP444" s="51"/>
      <c r="BQ444" s="161" t="str">
        <f t="shared" si="2711"/>
        <v/>
      </c>
      <c r="BR444" s="152" t="s">
        <v>16</v>
      </c>
      <c r="BS444" s="93">
        <f t="shared" si="2794"/>
        <v>148</v>
      </c>
      <c r="BT444" s="93">
        <f t="shared" ref="BT444" si="2889">SUM(AE459:AE462)</f>
        <v>1</v>
      </c>
      <c r="BU444" s="93">
        <f t="shared" ref="BU444" si="2890">SUM(AF459:AF462)</f>
        <v>0</v>
      </c>
      <c r="BV444" s="93">
        <f t="shared" ref="BV444" si="2891">SUM(AG459:AG462)</f>
        <v>0</v>
      </c>
      <c r="BW444" s="93">
        <f t="shared" ref="BW444" si="2892">SUM(AH459:AH462)</f>
        <v>10</v>
      </c>
      <c r="BX444" s="93">
        <f t="shared" ref="BX444" si="2893">SUM(AI459:AI462)</f>
        <v>2</v>
      </c>
      <c r="BY444" s="93">
        <f t="shared" ref="BY444" si="2894">SUM(AJ459:AJ462)</f>
        <v>0</v>
      </c>
      <c r="BZ444" s="93">
        <f t="shared" ref="BZ444" si="2895">SUM(AK459:AK462)</f>
        <v>0</v>
      </c>
      <c r="CA444" s="93">
        <f t="shared" ref="CA444" si="2896">SUM(AL459:AL462)</f>
        <v>1</v>
      </c>
      <c r="CB444" s="93">
        <f t="shared" ref="CB444" si="2897">SUM(AM459:AM462)</f>
        <v>0</v>
      </c>
      <c r="CC444" s="141">
        <f t="shared" si="2758"/>
        <v>162</v>
      </c>
      <c r="CD444" s="160" t="str">
        <f t="shared" si="2759"/>
        <v/>
      </c>
      <c r="CE444" s="121"/>
      <c r="CF444" s="161" t="str">
        <f t="shared" si="2760"/>
        <v/>
      </c>
      <c r="CG444" s="152" t="s">
        <v>16</v>
      </c>
      <c r="CH444" s="93">
        <f>SUM(AD459:AD462)</f>
        <v>148</v>
      </c>
      <c r="CI444" s="93">
        <f>SUM(AE459:AK462)</f>
        <v>13</v>
      </c>
      <c r="CJ444" s="93">
        <f t="shared" si="2761"/>
        <v>1</v>
      </c>
      <c r="CK444" s="141">
        <f t="shared" si="2762"/>
        <v>162</v>
      </c>
      <c r="CM444" s="202" t="str">
        <f t="shared" si="2763"/>
        <v/>
      </c>
      <c r="CN444" s="152" t="s">
        <v>16</v>
      </c>
      <c r="CO444" s="93">
        <f t="shared" si="2764"/>
        <v>148</v>
      </c>
      <c r="CP444" s="93">
        <f t="shared" si="2765"/>
        <v>13</v>
      </c>
      <c r="CQ444" s="93">
        <f t="shared" si="2766"/>
        <v>1</v>
      </c>
      <c r="CR444" s="141">
        <f t="shared" si="2767"/>
        <v>162</v>
      </c>
      <c r="CS444" s="202" t="str">
        <f t="shared" si="2768"/>
        <v/>
      </c>
      <c r="CT444" s="152" t="s">
        <v>16</v>
      </c>
      <c r="CU444" s="93">
        <f t="shared" si="2769"/>
        <v>148</v>
      </c>
      <c r="CV444" s="93">
        <f t="shared" si="2770"/>
        <v>14</v>
      </c>
      <c r="CW444" s="141">
        <f t="shared" si="2771"/>
        <v>162</v>
      </c>
    </row>
    <row r="445" spans="2:101" s="55" customFormat="1" ht="13.5" hidden="1" outlineLevel="1">
      <c r="B445" s="15" t="s">
        <v>82</v>
      </c>
      <c r="C445" s="240">
        <v>12</v>
      </c>
      <c r="D445" s="240"/>
      <c r="E445" s="240"/>
      <c r="F445" s="240"/>
      <c r="G445" s="241"/>
      <c r="H445" s="241"/>
      <c r="I445" s="241"/>
      <c r="J445" s="241"/>
      <c r="K445" s="241"/>
      <c r="L445" s="241"/>
      <c r="M445" s="241"/>
      <c r="N445" s="241"/>
      <c r="O445" s="241"/>
      <c r="P445" s="241"/>
      <c r="Q445" s="241"/>
      <c r="R445" s="241"/>
      <c r="S445" s="241"/>
      <c r="T445" s="241"/>
      <c r="U445" s="241"/>
      <c r="V445" s="241"/>
      <c r="W445" s="241"/>
      <c r="X445" s="241"/>
      <c r="Y445" s="241"/>
      <c r="Z445" s="242">
        <f t="shared" si="2721"/>
        <v>12</v>
      </c>
      <c r="AA445" s="243">
        <f t="shared" si="2835"/>
        <v>85</v>
      </c>
      <c r="AB445" s="51"/>
      <c r="AC445" s="59" t="s">
        <v>82</v>
      </c>
      <c r="AD445" s="60">
        <f t="shared" si="2722"/>
        <v>12</v>
      </c>
      <c r="AE445" s="60">
        <f t="shared" si="2680"/>
        <v>0</v>
      </c>
      <c r="AF445" s="60">
        <f t="shared" si="2681"/>
        <v>0</v>
      </c>
      <c r="AG445" s="60">
        <f t="shared" si="2682"/>
        <v>0</v>
      </c>
      <c r="AH445" s="60">
        <f t="shared" si="2683"/>
        <v>0</v>
      </c>
      <c r="AI445" s="60">
        <f t="shared" si="2684"/>
        <v>0</v>
      </c>
      <c r="AJ445" s="60">
        <f t="shared" si="2685"/>
        <v>0</v>
      </c>
      <c r="AK445" s="60">
        <f t="shared" si="2686"/>
        <v>0</v>
      </c>
      <c r="AL445" s="60">
        <f t="shared" si="2723"/>
        <v>0</v>
      </c>
      <c r="AM445" s="60">
        <f t="shared" si="2724"/>
        <v>0</v>
      </c>
      <c r="AN445" s="61">
        <f t="shared" si="2725"/>
        <v>12</v>
      </c>
      <c r="AO445" s="236" t="str">
        <f t="shared" si="2687"/>
        <v/>
      </c>
      <c r="AP445" s="293" t="s">
        <v>17</v>
      </c>
      <c r="AQ445" s="297">
        <f>SUM(C463:C466)</f>
        <v>416</v>
      </c>
      <c r="AR445" s="297">
        <f t="shared" ref="AR445" si="2898">SUM(D463:D466)</f>
        <v>14</v>
      </c>
      <c r="AS445" s="297">
        <f t="shared" ref="AS445" si="2899">SUM(E463:E466)</f>
        <v>8</v>
      </c>
      <c r="AT445" s="297">
        <f t="shared" ref="AT445" si="2900">SUM(F463:F466)</f>
        <v>12</v>
      </c>
      <c r="AU445" s="297">
        <f t="shared" ref="AU445" si="2901">SUM(G463:G466)</f>
        <v>4</v>
      </c>
      <c r="AV445" s="297">
        <f t="shared" ref="AV445" si="2902">SUM(H463:H466)</f>
        <v>0</v>
      </c>
      <c r="AW445" s="297">
        <f t="shared" ref="AW445" si="2903">SUM(I463:I466)</f>
        <v>0</v>
      </c>
      <c r="AX445" s="297">
        <f t="shared" ref="AX445" si="2904">SUM(J463:J466)</f>
        <v>29</v>
      </c>
      <c r="AY445" s="297">
        <f t="shared" ref="AY445" si="2905">SUM(K463:K466)</f>
        <v>2</v>
      </c>
      <c r="AZ445" s="297">
        <f t="shared" ref="AZ445" si="2906">SUM(L463:L466)</f>
        <v>0</v>
      </c>
      <c r="BA445" s="297">
        <f t="shared" ref="BA445" si="2907">SUM(M463:M466)</f>
        <v>1</v>
      </c>
      <c r="BB445" s="297">
        <f t="shared" ref="BB445" si="2908">SUM(N463:N466)</f>
        <v>0</v>
      </c>
      <c r="BC445" s="297">
        <f t="shared" ref="BC445" si="2909">SUM(O463:O466)</f>
        <v>0</v>
      </c>
      <c r="BD445" s="297">
        <f t="shared" ref="BD445" si="2910">SUM(P463:P466)</f>
        <v>0</v>
      </c>
      <c r="BE445" s="297">
        <f t="shared" ref="BE445" si="2911">SUM(Q463:Q466)</f>
        <v>0</v>
      </c>
      <c r="BF445" s="297">
        <f t="shared" ref="BF445" si="2912">SUM(R463:R466)</f>
        <v>0</v>
      </c>
      <c r="BG445" s="297">
        <f t="shared" ref="BG445" si="2913">SUM(S463:S466)</f>
        <v>0</v>
      </c>
      <c r="BH445" s="297">
        <f t="shared" ref="BH445" si="2914">SUM(T463:T466)</f>
        <v>0</v>
      </c>
      <c r="BI445" s="297">
        <f t="shared" ref="BI445" si="2915">SUM(U463:U466)</f>
        <v>0</v>
      </c>
      <c r="BJ445" s="297">
        <f t="shared" ref="BJ445" si="2916">SUM(V463:V466)</f>
        <v>0</v>
      </c>
      <c r="BK445" s="297">
        <f t="shared" ref="BK445" si="2917">SUM(W463:W466)</f>
        <v>0</v>
      </c>
      <c r="BL445" s="297">
        <f t="shared" ref="BL445" si="2918">SUM(X463:X466)</f>
        <v>0</v>
      </c>
      <c r="BM445" s="297">
        <f t="shared" ref="BM445" si="2919">SUM(Y463:Y466)</f>
        <v>0</v>
      </c>
      <c r="BN445" s="298">
        <f t="shared" si="2748"/>
        <v>486</v>
      </c>
      <c r="BO445" s="162" t="str">
        <f>IF(BN445=MAX($BN$439:$BN$462),1,IF(BN445=MAX($BN$445:$BN$448),2,""))</f>
        <v/>
      </c>
      <c r="BP445" s="51"/>
      <c r="BQ445" s="161" t="str">
        <f t="shared" si="2711"/>
        <v/>
      </c>
      <c r="BR445" s="152" t="s">
        <v>17</v>
      </c>
      <c r="BS445" s="93">
        <f t="shared" si="2794"/>
        <v>450</v>
      </c>
      <c r="BT445" s="93">
        <f t="shared" ref="BT445" si="2920">SUM(AE463:AE466)</f>
        <v>4</v>
      </c>
      <c r="BU445" s="93">
        <f t="shared" ref="BU445" si="2921">SUM(AF463:AF466)</f>
        <v>0</v>
      </c>
      <c r="BV445" s="93">
        <f t="shared" ref="BV445" si="2922">SUM(AG463:AG466)</f>
        <v>0</v>
      </c>
      <c r="BW445" s="93">
        <f t="shared" ref="BW445" si="2923">SUM(AH463:AH466)</f>
        <v>29</v>
      </c>
      <c r="BX445" s="93">
        <f t="shared" ref="BX445" si="2924">SUM(AI463:AI466)</f>
        <v>2</v>
      </c>
      <c r="BY445" s="93">
        <f t="shared" ref="BY445" si="2925">SUM(AJ463:AJ466)</f>
        <v>0</v>
      </c>
      <c r="BZ445" s="93">
        <f t="shared" ref="BZ445" si="2926">SUM(AK463:AK466)</f>
        <v>1</v>
      </c>
      <c r="CA445" s="93">
        <f t="shared" ref="CA445" si="2927">SUM(AL463:AL466)</f>
        <v>0</v>
      </c>
      <c r="CB445" s="93">
        <f t="shared" ref="CB445" si="2928">SUM(AM463:AM466)</f>
        <v>0</v>
      </c>
      <c r="CC445" s="141">
        <f t="shared" si="2758"/>
        <v>486</v>
      </c>
      <c r="CD445" s="160" t="str">
        <f t="shared" si="2759"/>
        <v/>
      </c>
      <c r="CE445" s="121"/>
      <c r="CF445" s="161" t="str">
        <f t="shared" si="2760"/>
        <v/>
      </c>
      <c r="CG445" s="152" t="s">
        <v>17</v>
      </c>
      <c r="CH445" s="93">
        <f>SUM(AD463:AD466)</f>
        <v>450</v>
      </c>
      <c r="CI445" s="93">
        <f>SUM(AE463:AK466)</f>
        <v>36</v>
      </c>
      <c r="CJ445" s="93">
        <f t="shared" si="2761"/>
        <v>0</v>
      </c>
      <c r="CK445" s="141">
        <f t="shared" si="2762"/>
        <v>486</v>
      </c>
      <c r="CM445" s="202" t="str">
        <f t="shared" si="2763"/>
        <v/>
      </c>
      <c r="CN445" s="152" t="s">
        <v>17</v>
      </c>
      <c r="CO445" s="93">
        <f t="shared" si="2764"/>
        <v>450</v>
      </c>
      <c r="CP445" s="93">
        <f t="shared" si="2765"/>
        <v>35</v>
      </c>
      <c r="CQ445" s="93">
        <f t="shared" si="2766"/>
        <v>1</v>
      </c>
      <c r="CR445" s="141">
        <f t="shared" si="2767"/>
        <v>486</v>
      </c>
      <c r="CS445" s="202" t="str">
        <f t="shared" si="2768"/>
        <v/>
      </c>
      <c r="CT445" s="152" t="s">
        <v>17</v>
      </c>
      <c r="CU445" s="93">
        <f t="shared" si="2769"/>
        <v>450</v>
      </c>
      <c r="CV445" s="93">
        <f t="shared" si="2770"/>
        <v>36</v>
      </c>
      <c r="CW445" s="141">
        <f t="shared" si="2771"/>
        <v>486</v>
      </c>
    </row>
    <row r="446" spans="2:101" s="55" customFormat="1" ht="13.5" hidden="1" outlineLevel="1">
      <c r="B446" s="15" t="s">
        <v>83</v>
      </c>
      <c r="C446" s="240">
        <v>20</v>
      </c>
      <c r="D446" s="240">
        <v>1</v>
      </c>
      <c r="E446" s="240"/>
      <c r="F446" s="240"/>
      <c r="G446" s="241"/>
      <c r="H446" s="241"/>
      <c r="I446" s="241"/>
      <c r="J446" s="241"/>
      <c r="K446" s="241"/>
      <c r="L446" s="241"/>
      <c r="M446" s="241"/>
      <c r="N446" s="241"/>
      <c r="O446" s="241"/>
      <c r="P446" s="241"/>
      <c r="Q446" s="241"/>
      <c r="R446" s="241"/>
      <c r="S446" s="241"/>
      <c r="T446" s="241"/>
      <c r="U446" s="241"/>
      <c r="V446" s="241"/>
      <c r="W446" s="241"/>
      <c r="X446" s="241"/>
      <c r="Y446" s="241"/>
      <c r="Z446" s="242">
        <f t="shared" si="2721"/>
        <v>21</v>
      </c>
      <c r="AA446" s="243">
        <f t="shared" si="2835"/>
        <v>84</v>
      </c>
      <c r="AB446" s="51"/>
      <c r="AC446" s="59" t="s">
        <v>83</v>
      </c>
      <c r="AD446" s="60">
        <f t="shared" si="2722"/>
        <v>21</v>
      </c>
      <c r="AE446" s="60">
        <f t="shared" si="2680"/>
        <v>0</v>
      </c>
      <c r="AF446" s="60">
        <f t="shared" si="2681"/>
        <v>0</v>
      </c>
      <c r="AG446" s="60">
        <f t="shared" si="2682"/>
        <v>0</v>
      </c>
      <c r="AH446" s="60">
        <f t="shared" si="2683"/>
        <v>0</v>
      </c>
      <c r="AI446" s="60">
        <f t="shared" si="2684"/>
        <v>0</v>
      </c>
      <c r="AJ446" s="60">
        <f t="shared" si="2685"/>
        <v>0</v>
      </c>
      <c r="AK446" s="60">
        <f t="shared" si="2686"/>
        <v>0</v>
      </c>
      <c r="AL446" s="60">
        <f t="shared" si="2723"/>
        <v>0</v>
      </c>
      <c r="AM446" s="60">
        <f t="shared" si="2724"/>
        <v>0</v>
      </c>
      <c r="AN446" s="61">
        <f t="shared" si="2725"/>
        <v>21</v>
      </c>
      <c r="AO446" s="236">
        <f t="shared" si="2687"/>
        <v>1</v>
      </c>
      <c r="AP446" s="306" t="s">
        <v>18</v>
      </c>
      <c r="AQ446" s="307">
        <f>SUM(C467:C470)</f>
        <v>554</v>
      </c>
      <c r="AR446" s="307">
        <f t="shared" ref="AR446" si="2929">SUM(D467:D470)</f>
        <v>35</v>
      </c>
      <c r="AS446" s="307">
        <f t="shared" ref="AS446" si="2930">SUM(E467:E470)</f>
        <v>0</v>
      </c>
      <c r="AT446" s="307">
        <f t="shared" ref="AT446" si="2931">SUM(F467:F470)</f>
        <v>24</v>
      </c>
      <c r="AU446" s="307">
        <f t="shared" ref="AU446" si="2932">SUM(G467:G470)</f>
        <v>16</v>
      </c>
      <c r="AV446" s="307">
        <f t="shared" ref="AV446" si="2933">SUM(H467:H470)</f>
        <v>0</v>
      </c>
      <c r="AW446" s="307">
        <f t="shared" ref="AW446" si="2934">SUM(I467:I470)</f>
        <v>0</v>
      </c>
      <c r="AX446" s="307">
        <f t="shared" ref="AX446" si="2935">SUM(J467:J470)</f>
        <v>35</v>
      </c>
      <c r="AY446" s="307">
        <f t="shared" ref="AY446" si="2936">SUM(K467:K470)</f>
        <v>1</v>
      </c>
      <c r="AZ446" s="307">
        <f t="shared" ref="AZ446" si="2937">SUM(L467:L470)</f>
        <v>0</v>
      </c>
      <c r="BA446" s="307">
        <f t="shared" ref="BA446" si="2938">SUM(M467:M470)</f>
        <v>0</v>
      </c>
      <c r="BB446" s="307">
        <f t="shared" ref="BB446" si="2939">SUM(N467:N470)</f>
        <v>0</v>
      </c>
      <c r="BC446" s="307">
        <f t="shared" ref="BC446" si="2940">SUM(O467:O470)</f>
        <v>0</v>
      </c>
      <c r="BD446" s="307">
        <f t="shared" ref="BD446" si="2941">SUM(P467:P470)</f>
        <v>0</v>
      </c>
      <c r="BE446" s="307">
        <f t="shared" ref="BE446" si="2942">SUM(Q467:Q470)</f>
        <v>0</v>
      </c>
      <c r="BF446" s="307">
        <f t="shared" ref="BF446" si="2943">SUM(R467:R470)</f>
        <v>0</v>
      </c>
      <c r="BG446" s="307">
        <f t="shared" ref="BG446" si="2944">SUM(S467:S470)</f>
        <v>1</v>
      </c>
      <c r="BH446" s="307">
        <f t="shared" ref="BH446" si="2945">SUM(T467:T470)</f>
        <v>0</v>
      </c>
      <c r="BI446" s="307">
        <f t="shared" ref="BI446" si="2946">SUM(U467:U470)</f>
        <v>0</v>
      </c>
      <c r="BJ446" s="307">
        <f t="shared" ref="BJ446" si="2947">SUM(V467:V470)</f>
        <v>0</v>
      </c>
      <c r="BK446" s="307">
        <f t="shared" ref="BK446" si="2948">SUM(W467:W470)</f>
        <v>0</v>
      </c>
      <c r="BL446" s="307">
        <f t="shared" ref="BL446" si="2949">SUM(X467:X470)</f>
        <v>0</v>
      </c>
      <c r="BM446" s="307">
        <f t="shared" ref="BM446" si="2950">SUM(Y467:Y470)</f>
        <v>0</v>
      </c>
      <c r="BN446" s="308">
        <f t="shared" si="2748"/>
        <v>666</v>
      </c>
      <c r="BO446" s="162">
        <f>IF(BN446=MAX($BN$439:$BN$462),1,IF(BN446=MAX($BN$445:$BN$448),2,""))</f>
        <v>1</v>
      </c>
      <c r="BP446" s="51"/>
      <c r="BQ446" s="161">
        <f t="shared" si="2711"/>
        <v>1</v>
      </c>
      <c r="BR446" s="152" t="s">
        <v>18</v>
      </c>
      <c r="BS446" s="93">
        <f t="shared" si="2794"/>
        <v>613</v>
      </c>
      <c r="BT446" s="93">
        <f t="shared" ref="BT446" si="2951">SUM(AE467:AE470)</f>
        <v>16</v>
      </c>
      <c r="BU446" s="93">
        <f t="shared" ref="BU446" si="2952">SUM(AF467:AF470)</f>
        <v>0</v>
      </c>
      <c r="BV446" s="93">
        <f t="shared" ref="BV446" si="2953">SUM(AG467:AG470)</f>
        <v>0</v>
      </c>
      <c r="BW446" s="93">
        <f t="shared" ref="BW446" si="2954">SUM(AH467:AH470)</f>
        <v>35</v>
      </c>
      <c r="BX446" s="93">
        <f t="shared" ref="BX446" si="2955">SUM(AI467:AI470)</f>
        <v>1</v>
      </c>
      <c r="BY446" s="93">
        <f t="shared" ref="BY446" si="2956">SUM(AJ467:AJ470)</f>
        <v>0</v>
      </c>
      <c r="BZ446" s="93">
        <f t="shared" ref="BZ446" si="2957">SUM(AK467:AK470)</f>
        <v>0</v>
      </c>
      <c r="CA446" s="93">
        <f t="shared" ref="CA446" si="2958">SUM(AL467:AL470)</f>
        <v>1</v>
      </c>
      <c r="CB446" s="93">
        <f t="shared" ref="CB446" si="2959">SUM(AM467:AM470)</f>
        <v>0</v>
      </c>
      <c r="CC446" s="141">
        <f t="shared" si="2758"/>
        <v>666</v>
      </c>
      <c r="CD446" s="160">
        <f t="shared" si="2759"/>
        <v>1</v>
      </c>
      <c r="CE446" s="121"/>
      <c r="CF446" s="161">
        <f t="shared" si="2760"/>
        <v>1</v>
      </c>
      <c r="CG446" s="152" t="s">
        <v>18</v>
      </c>
      <c r="CH446" s="93">
        <f>SUM(AD467:AD470)</f>
        <v>613</v>
      </c>
      <c r="CI446" s="93">
        <f>SUM(AE467:AK470)</f>
        <v>52</v>
      </c>
      <c r="CJ446" s="93">
        <f t="shared" si="2761"/>
        <v>1</v>
      </c>
      <c r="CK446" s="141">
        <f t="shared" si="2762"/>
        <v>666</v>
      </c>
      <c r="CM446" s="202">
        <f t="shared" si="2763"/>
        <v>1</v>
      </c>
      <c r="CN446" s="152" t="s">
        <v>18</v>
      </c>
      <c r="CO446" s="93">
        <f t="shared" si="2764"/>
        <v>613</v>
      </c>
      <c r="CP446" s="93">
        <f t="shared" si="2765"/>
        <v>52</v>
      </c>
      <c r="CQ446" s="93">
        <f t="shared" si="2766"/>
        <v>1</v>
      </c>
      <c r="CR446" s="141">
        <f t="shared" si="2767"/>
        <v>666</v>
      </c>
      <c r="CS446" s="202">
        <f t="shared" si="2768"/>
        <v>1</v>
      </c>
      <c r="CT446" s="152" t="s">
        <v>18</v>
      </c>
      <c r="CU446" s="93">
        <f t="shared" si="2769"/>
        <v>613</v>
      </c>
      <c r="CV446" s="93">
        <f t="shared" si="2770"/>
        <v>53</v>
      </c>
      <c r="CW446" s="141">
        <f t="shared" si="2771"/>
        <v>666</v>
      </c>
    </row>
    <row r="447" spans="2:101" s="55" customFormat="1" ht="13.5" hidden="1" outlineLevel="1">
      <c r="B447" s="15" t="s">
        <v>84</v>
      </c>
      <c r="C447" s="240">
        <v>15</v>
      </c>
      <c r="D447" s="240">
        <v>1</v>
      </c>
      <c r="E447" s="240"/>
      <c r="F447" s="240"/>
      <c r="G447" s="241"/>
      <c r="H447" s="241"/>
      <c r="I447" s="241"/>
      <c r="J447" s="241"/>
      <c r="K447" s="241"/>
      <c r="L447" s="241"/>
      <c r="M447" s="241"/>
      <c r="N447" s="241"/>
      <c r="O447" s="241"/>
      <c r="P447" s="241"/>
      <c r="Q447" s="241"/>
      <c r="R447" s="241"/>
      <c r="S447" s="241"/>
      <c r="T447" s="241"/>
      <c r="U447" s="241"/>
      <c r="V447" s="241"/>
      <c r="W447" s="241"/>
      <c r="X447" s="241"/>
      <c r="Y447" s="241"/>
      <c r="Z447" s="242">
        <f t="shared" si="2721"/>
        <v>16</v>
      </c>
      <c r="AA447" s="243">
        <f t="shared" si="2835"/>
        <v>64</v>
      </c>
      <c r="AB447" s="51"/>
      <c r="AC447" s="56" t="s">
        <v>84</v>
      </c>
      <c r="AD447" s="57">
        <f t="shared" si="2722"/>
        <v>16</v>
      </c>
      <c r="AE447" s="57">
        <f t="shared" si="2680"/>
        <v>0</v>
      </c>
      <c r="AF447" s="57">
        <f t="shared" si="2681"/>
        <v>0</v>
      </c>
      <c r="AG447" s="57">
        <f t="shared" si="2682"/>
        <v>0</v>
      </c>
      <c r="AH447" s="57">
        <f t="shared" si="2683"/>
        <v>0</v>
      </c>
      <c r="AI447" s="57">
        <f t="shared" si="2684"/>
        <v>0</v>
      </c>
      <c r="AJ447" s="57">
        <f t="shared" si="2685"/>
        <v>0</v>
      </c>
      <c r="AK447" s="57">
        <f t="shared" si="2686"/>
        <v>0</v>
      </c>
      <c r="AL447" s="57">
        <f t="shared" si="2723"/>
        <v>0</v>
      </c>
      <c r="AM447" s="57">
        <f t="shared" si="2724"/>
        <v>0</v>
      </c>
      <c r="AN447" s="58">
        <f t="shared" si="2725"/>
        <v>16</v>
      </c>
      <c r="AO447" s="236" t="str">
        <f t="shared" si="2687"/>
        <v/>
      </c>
      <c r="AP447" s="293" t="s">
        <v>19</v>
      </c>
      <c r="AQ447" s="297">
        <f>SUM(C471:C474)</f>
        <v>474</v>
      </c>
      <c r="AR447" s="297">
        <f t="shared" ref="AR447" si="2960">SUM(D471:D474)</f>
        <v>24</v>
      </c>
      <c r="AS447" s="297">
        <f t="shared" ref="AS447" si="2961">SUM(E471:E474)</f>
        <v>0</v>
      </c>
      <c r="AT447" s="297">
        <f t="shared" ref="AT447" si="2962">SUM(F471:F474)</f>
        <v>23</v>
      </c>
      <c r="AU447" s="297">
        <f t="shared" ref="AU447" si="2963">SUM(G471:G474)</f>
        <v>7</v>
      </c>
      <c r="AV447" s="297">
        <f t="shared" ref="AV447" si="2964">SUM(H471:H474)</f>
        <v>0</v>
      </c>
      <c r="AW447" s="297">
        <f t="shared" ref="AW447" si="2965">SUM(I471:I474)</f>
        <v>0</v>
      </c>
      <c r="AX447" s="297">
        <f t="shared" ref="AX447" si="2966">SUM(J471:J474)</f>
        <v>49</v>
      </c>
      <c r="AY447" s="297">
        <f t="shared" ref="AY447" si="2967">SUM(K471:K474)</f>
        <v>4</v>
      </c>
      <c r="AZ447" s="297">
        <f t="shared" ref="AZ447" si="2968">SUM(L471:L474)</f>
        <v>0</v>
      </c>
      <c r="BA447" s="297">
        <f t="shared" ref="BA447" si="2969">SUM(M471:M474)</f>
        <v>1</v>
      </c>
      <c r="BB447" s="297">
        <f t="shared" ref="BB447" si="2970">SUM(N471:N474)</f>
        <v>0</v>
      </c>
      <c r="BC447" s="297">
        <f t="shared" ref="BC447" si="2971">SUM(O471:O474)</f>
        <v>0</v>
      </c>
      <c r="BD447" s="297">
        <f t="shared" ref="BD447" si="2972">SUM(P471:P474)</f>
        <v>0</v>
      </c>
      <c r="BE447" s="297">
        <f t="shared" ref="BE447" si="2973">SUM(Q471:Q474)</f>
        <v>0</v>
      </c>
      <c r="BF447" s="297">
        <f t="shared" ref="BF447" si="2974">SUM(R471:R474)</f>
        <v>0</v>
      </c>
      <c r="BG447" s="297">
        <f t="shared" ref="BG447" si="2975">SUM(S471:S474)</f>
        <v>2</v>
      </c>
      <c r="BH447" s="297">
        <f t="shared" ref="BH447" si="2976">SUM(T471:T474)</f>
        <v>0</v>
      </c>
      <c r="BI447" s="297">
        <f t="shared" ref="BI447" si="2977">SUM(U471:U474)</f>
        <v>0</v>
      </c>
      <c r="BJ447" s="297">
        <f t="shared" ref="BJ447" si="2978">SUM(V471:V474)</f>
        <v>0</v>
      </c>
      <c r="BK447" s="297">
        <f t="shared" ref="BK447" si="2979">SUM(W471:W474)</f>
        <v>0</v>
      </c>
      <c r="BL447" s="297">
        <f t="shared" ref="BL447" si="2980">SUM(X471:X474)</f>
        <v>0</v>
      </c>
      <c r="BM447" s="297">
        <f t="shared" ref="BM447" si="2981">SUM(Y471:Y474)</f>
        <v>0</v>
      </c>
      <c r="BN447" s="298">
        <f t="shared" si="2748"/>
        <v>584</v>
      </c>
      <c r="BO447" s="162" t="str">
        <f>IF(BN447=MAX($BN$439:$BN$462),1,IF(BN447=MAX($BN$445:$BN$448),2,""))</f>
        <v/>
      </c>
      <c r="BP447" s="51"/>
      <c r="BQ447" s="161" t="str">
        <f t="shared" si="2711"/>
        <v/>
      </c>
      <c r="BR447" s="152" t="s">
        <v>19</v>
      </c>
      <c r="BS447" s="93">
        <f t="shared" si="2794"/>
        <v>521</v>
      </c>
      <c r="BT447" s="93">
        <f t="shared" ref="BT447" si="2982">SUM(AE471:AE474)</f>
        <v>7</v>
      </c>
      <c r="BU447" s="93">
        <f t="shared" ref="BU447" si="2983">SUM(AF471:AF474)</f>
        <v>0</v>
      </c>
      <c r="BV447" s="93">
        <f t="shared" ref="BV447" si="2984">SUM(AG471:AG474)</f>
        <v>0</v>
      </c>
      <c r="BW447" s="93">
        <f t="shared" ref="BW447" si="2985">SUM(AH471:AH474)</f>
        <v>49</v>
      </c>
      <c r="BX447" s="93">
        <f t="shared" ref="BX447" si="2986">SUM(AI471:AI474)</f>
        <v>4</v>
      </c>
      <c r="BY447" s="93">
        <f t="shared" ref="BY447" si="2987">SUM(AJ471:AJ474)</f>
        <v>0</v>
      </c>
      <c r="BZ447" s="93">
        <f t="shared" ref="BZ447" si="2988">SUM(AK471:AK474)</f>
        <v>1</v>
      </c>
      <c r="CA447" s="93">
        <f t="shared" ref="CA447" si="2989">SUM(AL471:AL474)</f>
        <v>2</v>
      </c>
      <c r="CB447" s="93">
        <f t="shared" ref="CB447" si="2990">SUM(AM471:AM474)</f>
        <v>0</v>
      </c>
      <c r="CC447" s="141">
        <f t="shared" si="2758"/>
        <v>584</v>
      </c>
      <c r="CD447" s="160" t="str">
        <f t="shared" si="2759"/>
        <v/>
      </c>
      <c r="CE447" s="121"/>
      <c r="CF447" s="161" t="str">
        <f t="shared" si="2760"/>
        <v/>
      </c>
      <c r="CG447" s="152" t="s">
        <v>19</v>
      </c>
      <c r="CH447" s="93">
        <f>SUM(AD471:AD474)</f>
        <v>521</v>
      </c>
      <c r="CI447" s="93">
        <f>SUM(AE471:AK474)</f>
        <v>61</v>
      </c>
      <c r="CJ447" s="93">
        <f t="shared" si="2761"/>
        <v>2</v>
      </c>
      <c r="CK447" s="141">
        <f t="shared" si="2762"/>
        <v>584</v>
      </c>
      <c r="CM447" s="202" t="str">
        <f t="shared" si="2763"/>
        <v/>
      </c>
      <c r="CN447" s="152" t="s">
        <v>19</v>
      </c>
      <c r="CO447" s="93">
        <f t="shared" si="2764"/>
        <v>521</v>
      </c>
      <c r="CP447" s="93">
        <f t="shared" si="2765"/>
        <v>60</v>
      </c>
      <c r="CQ447" s="93">
        <f t="shared" si="2766"/>
        <v>3</v>
      </c>
      <c r="CR447" s="141">
        <f t="shared" si="2767"/>
        <v>584</v>
      </c>
      <c r="CS447" s="202" t="str">
        <f t="shared" si="2768"/>
        <v/>
      </c>
      <c r="CT447" s="152" t="s">
        <v>19</v>
      </c>
      <c r="CU447" s="93">
        <f t="shared" si="2769"/>
        <v>521</v>
      </c>
      <c r="CV447" s="93">
        <f t="shared" si="2770"/>
        <v>63</v>
      </c>
      <c r="CW447" s="141">
        <f t="shared" si="2771"/>
        <v>584</v>
      </c>
    </row>
    <row r="448" spans="2:101" s="55" customFormat="1" ht="13.5" hidden="1" outlineLevel="1">
      <c r="B448" s="15" t="s">
        <v>85</v>
      </c>
      <c r="C448" s="240">
        <v>10</v>
      </c>
      <c r="D448" s="240">
        <v>2</v>
      </c>
      <c r="E448" s="240"/>
      <c r="F448" s="240"/>
      <c r="G448" s="241"/>
      <c r="H448" s="241"/>
      <c r="I448" s="241"/>
      <c r="J448" s="241">
        <v>1</v>
      </c>
      <c r="K448" s="241"/>
      <c r="L448" s="241"/>
      <c r="M448" s="241"/>
      <c r="N448" s="241"/>
      <c r="O448" s="241"/>
      <c r="P448" s="241"/>
      <c r="Q448" s="241"/>
      <c r="R448" s="241"/>
      <c r="S448" s="241"/>
      <c r="T448" s="241"/>
      <c r="U448" s="241"/>
      <c r="V448" s="241"/>
      <c r="W448" s="241"/>
      <c r="X448" s="241"/>
      <c r="Y448" s="241"/>
      <c r="Z448" s="242">
        <f t="shared" si="2721"/>
        <v>13</v>
      </c>
      <c r="AA448" s="243">
        <f t="shared" si="2835"/>
        <v>62</v>
      </c>
      <c r="AB448" s="51"/>
      <c r="AC448" s="56" t="s">
        <v>85</v>
      </c>
      <c r="AD448" s="57">
        <f t="shared" si="2722"/>
        <v>12</v>
      </c>
      <c r="AE448" s="57">
        <f t="shared" si="2680"/>
        <v>0</v>
      </c>
      <c r="AF448" s="57">
        <f t="shared" si="2681"/>
        <v>0</v>
      </c>
      <c r="AG448" s="57">
        <f t="shared" si="2682"/>
        <v>0</v>
      </c>
      <c r="AH448" s="57">
        <f t="shared" si="2683"/>
        <v>1</v>
      </c>
      <c r="AI448" s="57">
        <f t="shared" si="2684"/>
        <v>0</v>
      </c>
      <c r="AJ448" s="57">
        <f t="shared" si="2685"/>
        <v>0</v>
      </c>
      <c r="AK448" s="57">
        <f t="shared" si="2686"/>
        <v>0</v>
      </c>
      <c r="AL448" s="57">
        <f t="shared" si="2723"/>
        <v>0</v>
      </c>
      <c r="AM448" s="57">
        <f t="shared" si="2724"/>
        <v>0</v>
      </c>
      <c r="AN448" s="58">
        <f t="shared" si="2725"/>
        <v>13</v>
      </c>
      <c r="AO448" s="236" t="str">
        <f t="shared" si="2687"/>
        <v/>
      </c>
      <c r="AP448" s="306" t="s">
        <v>20</v>
      </c>
      <c r="AQ448" s="307">
        <f>SUM(C475:C478)</f>
        <v>358</v>
      </c>
      <c r="AR448" s="307">
        <f t="shared" ref="AR448" si="2991">SUM(D475:D478)</f>
        <v>34</v>
      </c>
      <c r="AS448" s="307">
        <f t="shared" ref="AS448" si="2992">SUM(E475:E478)</f>
        <v>0</v>
      </c>
      <c r="AT448" s="307">
        <f t="shared" ref="AT448" si="2993">SUM(F475:F478)</f>
        <v>26</v>
      </c>
      <c r="AU448" s="307">
        <f t="shared" ref="AU448" si="2994">SUM(G475:G478)</f>
        <v>11</v>
      </c>
      <c r="AV448" s="307">
        <f t="shared" ref="AV448" si="2995">SUM(H475:H478)</f>
        <v>0</v>
      </c>
      <c r="AW448" s="307">
        <f t="shared" ref="AW448" si="2996">SUM(I475:I478)</f>
        <v>0</v>
      </c>
      <c r="AX448" s="307">
        <f t="shared" ref="AX448" si="2997">SUM(J475:J478)</f>
        <v>42</v>
      </c>
      <c r="AY448" s="307">
        <f t="shared" ref="AY448" si="2998">SUM(K475:K478)</f>
        <v>6</v>
      </c>
      <c r="AZ448" s="307">
        <f t="shared" ref="AZ448" si="2999">SUM(L475:L478)</f>
        <v>0</v>
      </c>
      <c r="BA448" s="307">
        <f t="shared" ref="BA448" si="3000">SUM(M475:M478)</f>
        <v>1</v>
      </c>
      <c r="BB448" s="307">
        <f t="shared" ref="BB448" si="3001">SUM(N475:N478)</f>
        <v>0</v>
      </c>
      <c r="BC448" s="307">
        <f t="shared" ref="BC448" si="3002">SUM(O475:O478)</f>
        <v>0</v>
      </c>
      <c r="BD448" s="307">
        <f t="shared" ref="BD448" si="3003">SUM(P475:P478)</f>
        <v>0</v>
      </c>
      <c r="BE448" s="307">
        <f t="shared" ref="BE448" si="3004">SUM(Q475:Q478)</f>
        <v>0</v>
      </c>
      <c r="BF448" s="307">
        <f t="shared" ref="BF448" si="3005">SUM(R475:R478)</f>
        <v>4</v>
      </c>
      <c r="BG448" s="307">
        <f t="shared" ref="BG448" si="3006">SUM(S475:S478)</f>
        <v>10</v>
      </c>
      <c r="BH448" s="307">
        <f t="shared" ref="BH448" si="3007">SUM(T475:T478)</f>
        <v>0</v>
      </c>
      <c r="BI448" s="307">
        <f t="shared" ref="BI448" si="3008">SUM(U475:U478)</f>
        <v>0</v>
      </c>
      <c r="BJ448" s="307">
        <f t="shared" ref="BJ448" si="3009">SUM(V475:V478)</f>
        <v>0</v>
      </c>
      <c r="BK448" s="307">
        <f t="shared" ref="BK448" si="3010">SUM(W475:W478)</f>
        <v>0</v>
      </c>
      <c r="BL448" s="307">
        <f t="shared" ref="BL448" si="3011">SUM(X475:X478)</f>
        <v>0</v>
      </c>
      <c r="BM448" s="307">
        <f t="shared" ref="BM448" si="3012">SUM(Y475:Y478)</f>
        <v>0</v>
      </c>
      <c r="BN448" s="308">
        <f t="shared" si="2748"/>
        <v>492</v>
      </c>
      <c r="BO448" s="162" t="str">
        <f>IF(BN448=MAX($BN$439:$BN$462),1,IF(BN448=MAX($BN$445:$BN$448),2,""))</f>
        <v/>
      </c>
      <c r="BP448" s="51"/>
      <c r="BQ448" s="161" t="str">
        <f t="shared" si="2711"/>
        <v/>
      </c>
      <c r="BR448" s="152" t="s">
        <v>20</v>
      </c>
      <c r="BS448" s="93">
        <f t="shared" si="2794"/>
        <v>418</v>
      </c>
      <c r="BT448" s="93">
        <f t="shared" ref="BT448" si="3013">SUM(AE475:AE478)</f>
        <v>11</v>
      </c>
      <c r="BU448" s="93">
        <f t="shared" ref="BU448" si="3014">SUM(AF475:AF478)</f>
        <v>0</v>
      </c>
      <c r="BV448" s="93">
        <f t="shared" ref="BV448" si="3015">SUM(AG475:AG478)</f>
        <v>0</v>
      </c>
      <c r="BW448" s="93">
        <f t="shared" ref="BW448" si="3016">SUM(AH475:AH478)</f>
        <v>42</v>
      </c>
      <c r="BX448" s="93">
        <f t="shared" ref="BX448" si="3017">SUM(AI475:AI478)</f>
        <v>6</v>
      </c>
      <c r="BY448" s="93">
        <f t="shared" ref="BY448" si="3018">SUM(AJ475:AJ478)</f>
        <v>0</v>
      </c>
      <c r="BZ448" s="93">
        <f t="shared" ref="BZ448" si="3019">SUM(AK475:AK478)</f>
        <v>1</v>
      </c>
      <c r="CA448" s="93">
        <f t="shared" ref="CA448" si="3020">SUM(AL475:AL478)</f>
        <v>14</v>
      </c>
      <c r="CB448" s="93">
        <f t="shared" ref="CB448" si="3021">SUM(AM475:AM478)</f>
        <v>0</v>
      </c>
      <c r="CC448" s="141">
        <f t="shared" si="2758"/>
        <v>492</v>
      </c>
      <c r="CD448" s="160" t="str">
        <f t="shared" si="2759"/>
        <v/>
      </c>
      <c r="CE448" s="121"/>
      <c r="CF448" s="161" t="str">
        <f t="shared" si="2760"/>
        <v/>
      </c>
      <c r="CG448" s="152" t="s">
        <v>20</v>
      </c>
      <c r="CH448" s="93">
        <f>SUM(AD475:AD478)</f>
        <v>418</v>
      </c>
      <c r="CI448" s="93">
        <f>SUM(AE475:AK478)</f>
        <v>60</v>
      </c>
      <c r="CJ448" s="93">
        <f t="shared" si="2761"/>
        <v>14</v>
      </c>
      <c r="CK448" s="141">
        <f t="shared" si="2762"/>
        <v>492</v>
      </c>
      <c r="CM448" s="202" t="str">
        <f t="shared" si="2763"/>
        <v/>
      </c>
      <c r="CN448" s="152" t="s">
        <v>20</v>
      </c>
      <c r="CO448" s="93">
        <f t="shared" si="2764"/>
        <v>418</v>
      </c>
      <c r="CP448" s="93">
        <f t="shared" si="2765"/>
        <v>59</v>
      </c>
      <c r="CQ448" s="93">
        <f t="shared" si="2766"/>
        <v>15</v>
      </c>
      <c r="CR448" s="141">
        <f t="shared" si="2767"/>
        <v>492</v>
      </c>
      <c r="CS448" s="202" t="str">
        <f t="shared" si="2768"/>
        <v/>
      </c>
      <c r="CT448" s="152" t="s">
        <v>20</v>
      </c>
      <c r="CU448" s="93">
        <f t="shared" si="2769"/>
        <v>418</v>
      </c>
      <c r="CV448" s="93">
        <f t="shared" si="2770"/>
        <v>74</v>
      </c>
      <c r="CW448" s="141">
        <f t="shared" si="2771"/>
        <v>492</v>
      </c>
    </row>
    <row r="449" spans="2:101" s="55" customFormat="1" ht="13.5" hidden="1" outlineLevel="1">
      <c r="B449" s="15" t="s">
        <v>86</v>
      </c>
      <c r="C449" s="240">
        <v>12</v>
      </c>
      <c r="D449" s="240">
        <v>1</v>
      </c>
      <c r="E449" s="240"/>
      <c r="F449" s="240"/>
      <c r="G449" s="241"/>
      <c r="H449" s="241"/>
      <c r="I449" s="241"/>
      <c r="J449" s="241"/>
      <c r="K449" s="241"/>
      <c r="L449" s="241"/>
      <c r="M449" s="241"/>
      <c r="N449" s="241"/>
      <c r="O449" s="241"/>
      <c r="P449" s="241"/>
      <c r="Q449" s="241"/>
      <c r="R449" s="241"/>
      <c r="S449" s="241"/>
      <c r="T449" s="241"/>
      <c r="U449" s="241"/>
      <c r="V449" s="241"/>
      <c r="W449" s="241"/>
      <c r="X449" s="241"/>
      <c r="Y449" s="241"/>
      <c r="Z449" s="242">
        <f t="shared" si="2721"/>
        <v>13</v>
      </c>
      <c r="AA449" s="243">
        <f t="shared" si="2835"/>
        <v>63</v>
      </c>
      <c r="AB449" s="51"/>
      <c r="AC449" s="56" t="s">
        <v>86</v>
      </c>
      <c r="AD449" s="57">
        <f t="shared" si="2722"/>
        <v>13</v>
      </c>
      <c r="AE449" s="57">
        <f t="shared" si="2680"/>
        <v>0</v>
      </c>
      <c r="AF449" s="57">
        <f t="shared" si="2681"/>
        <v>0</v>
      </c>
      <c r="AG449" s="57">
        <f t="shared" si="2682"/>
        <v>0</v>
      </c>
      <c r="AH449" s="57">
        <f t="shared" si="2683"/>
        <v>0</v>
      </c>
      <c r="AI449" s="57">
        <f t="shared" si="2684"/>
        <v>0</v>
      </c>
      <c r="AJ449" s="57">
        <f t="shared" si="2685"/>
        <v>0</v>
      </c>
      <c r="AK449" s="57">
        <f t="shared" si="2686"/>
        <v>0</v>
      </c>
      <c r="AL449" s="57">
        <f t="shared" si="2723"/>
        <v>0</v>
      </c>
      <c r="AM449" s="57">
        <f t="shared" si="2724"/>
        <v>0</v>
      </c>
      <c r="AN449" s="58">
        <f t="shared" si="2725"/>
        <v>13</v>
      </c>
      <c r="AO449" s="236" t="str">
        <f t="shared" si="2687"/>
        <v/>
      </c>
      <c r="AP449" s="293" t="s">
        <v>21</v>
      </c>
      <c r="AQ449" s="297">
        <f>SUM(C479:C482)</f>
        <v>371</v>
      </c>
      <c r="AR449" s="297">
        <f t="shared" ref="AR449" si="3022">SUM(D479:D482)</f>
        <v>32</v>
      </c>
      <c r="AS449" s="297">
        <f t="shared" ref="AS449" si="3023">SUM(E479:E482)</f>
        <v>2</v>
      </c>
      <c r="AT449" s="297">
        <f t="shared" ref="AT449" si="3024">SUM(F479:F482)</f>
        <v>20</v>
      </c>
      <c r="AU449" s="297">
        <f t="shared" ref="AU449" si="3025">SUM(G479:G482)</f>
        <v>7</v>
      </c>
      <c r="AV449" s="297">
        <f t="shared" ref="AV449" si="3026">SUM(H479:H482)</f>
        <v>0</v>
      </c>
      <c r="AW449" s="297">
        <f t="shared" ref="AW449" si="3027">SUM(I479:I482)</f>
        <v>0</v>
      </c>
      <c r="AX449" s="297">
        <f t="shared" ref="AX449" si="3028">SUM(J479:J482)</f>
        <v>48</v>
      </c>
      <c r="AY449" s="297">
        <f t="shared" ref="AY449" si="3029">SUM(K479:K482)</f>
        <v>7</v>
      </c>
      <c r="AZ449" s="297">
        <f t="shared" ref="AZ449" si="3030">SUM(L479:L482)</f>
        <v>0</v>
      </c>
      <c r="BA449" s="297">
        <f t="shared" ref="BA449" si="3031">SUM(M479:M482)</f>
        <v>0</v>
      </c>
      <c r="BB449" s="297">
        <f t="shared" ref="BB449" si="3032">SUM(N479:N482)</f>
        <v>0</v>
      </c>
      <c r="BC449" s="297">
        <f t="shared" ref="BC449" si="3033">SUM(O479:O482)</f>
        <v>1</v>
      </c>
      <c r="BD449" s="297">
        <f t="shared" ref="BD449" si="3034">SUM(P479:P482)</f>
        <v>0</v>
      </c>
      <c r="BE449" s="297">
        <f t="shared" ref="BE449" si="3035">SUM(Q479:Q482)</f>
        <v>0</v>
      </c>
      <c r="BF449" s="297">
        <f t="shared" ref="BF449" si="3036">SUM(R479:R482)</f>
        <v>3</v>
      </c>
      <c r="BG449" s="297">
        <f t="shared" ref="BG449" si="3037">SUM(S479:S482)</f>
        <v>6</v>
      </c>
      <c r="BH449" s="297">
        <f t="shared" ref="BH449" si="3038">SUM(T479:T482)</f>
        <v>0</v>
      </c>
      <c r="BI449" s="297">
        <f t="shared" ref="BI449" si="3039">SUM(U479:U482)</f>
        <v>0</v>
      </c>
      <c r="BJ449" s="297">
        <f t="shared" ref="BJ449" si="3040">SUM(V479:V482)</f>
        <v>0</v>
      </c>
      <c r="BK449" s="297">
        <f t="shared" ref="BK449" si="3041">SUM(W479:W482)</f>
        <v>0</v>
      </c>
      <c r="BL449" s="297">
        <f t="shared" ref="BL449" si="3042">SUM(X479:X482)</f>
        <v>0</v>
      </c>
      <c r="BM449" s="297">
        <f t="shared" ref="BM449" si="3043">SUM(Y479:Y482)</f>
        <v>0</v>
      </c>
      <c r="BN449" s="298">
        <f t="shared" si="2748"/>
        <v>497</v>
      </c>
      <c r="BO449" s="162" t="str">
        <f t="shared" ref="BO449:BO454" si="3044">IF(BN449=MAX($BN$439:$BN$462),1,"")</f>
        <v/>
      </c>
      <c r="BP449" s="51"/>
      <c r="BQ449" s="161" t="str">
        <f t="shared" si="2711"/>
        <v/>
      </c>
      <c r="BR449" s="152" t="s">
        <v>21</v>
      </c>
      <c r="BS449" s="93">
        <f t="shared" si="2794"/>
        <v>425</v>
      </c>
      <c r="BT449" s="93">
        <f t="shared" ref="BT449" si="3045">SUM(AE479:AE482)</f>
        <v>7</v>
      </c>
      <c r="BU449" s="93">
        <f t="shared" ref="BU449" si="3046">SUM(AF479:AF482)</f>
        <v>0</v>
      </c>
      <c r="BV449" s="93">
        <f t="shared" ref="BV449" si="3047">SUM(AG479:AG482)</f>
        <v>0</v>
      </c>
      <c r="BW449" s="93">
        <f t="shared" ref="BW449" si="3048">SUM(AH479:AH482)</f>
        <v>48</v>
      </c>
      <c r="BX449" s="93">
        <f t="shared" ref="BX449" si="3049">SUM(AI479:AI482)</f>
        <v>7</v>
      </c>
      <c r="BY449" s="93">
        <f t="shared" ref="BY449" si="3050">SUM(AJ479:AJ482)</f>
        <v>0</v>
      </c>
      <c r="BZ449" s="93">
        <f t="shared" ref="BZ449" si="3051">SUM(AK479:AK482)</f>
        <v>0</v>
      </c>
      <c r="CA449" s="93">
        <f t="shared" ref="CA449" si="3052">SUM(AL479:AL482)</f>
        <v>10</v>
      </c>
      <c r="CB449" s="93">
        <f t="shared" ref="CB449" si="3053">SUM(AM479:AM482)</f>
        <v>0</v>
      </c>
      <c r="CC449" s="141">
        <f t="shared" si="2758"/>
        <v>497</v>
      </c>
      <c r="CD449" s="160" t="str">
        <f t="shared" si="2759"/>
        <v/>
      </c>
      <c r="CE449" s="121"/>
      <c r="CF449" s="161" t="str">
        <f t="shared" si="2760"/>
        <v/>
      </c>
      <c r="CG449" s="152" t="s">
        <v>21</v>
      </c>
      <c r="CH449" s="93">
        <f>SUM(AD479:AD482)</f>
        <v>425</v>
      </c>
      <c r="CI449" s="93">
        <f>SUM(AE479:AK482)</f>
        <v>62</v>
      </c>
      <c r="CJ449" s="93">
        <f t="shared" si="2761"/>
        <v>10</v>
      </c>
      <c r="CK449" s="141">
        <f t="shared" si="2762"/>
        <v>497</v>
      </c>
      <c r="CM449" s="202" t="str">
        <f t="shared" si="2763"/>
        <v/>
      </c>
      <c r="CN449" s="152" t="s">
        <v>21</v>
      </c>
      <c r="CO449" s="93">
        <f t="shared" si="2764"/>
        <v>425</v>
      </c>
      <c r="CP449" s="93">
        <f t="shared" si="2765"/>
        <v>62</v>
      </c>
      <c r="CQ449" s="93">
        <f t="shared" si="2766"/>
        <v>10</v>
      </c>
      <c r="CR449" s="141">
        <f t="shared" si="2767"/>
        <v>497</v>
      </c>
      <c r="CS449" s="202" t="str">
        <f t="shared" si="2768"/>
        <v/>
      </c>
      <c r="CT449" s="152" t="s">
        <v>21</v>
      </c>
      <c r="CU449" s="93">
        <f t="shared" si="2769"/>
        <v>425</v>
      </c>
      <c r="CV449" s="93">
        <f t="shared" si="2770"/>
        <v>72</v>
      </c>
      <c r="CW449" s="141">
        <f t="shared" si="2771"/>
        <v>497</v>
      </c>
    </row>
    <row r="450" spans="2:101" s="55" customFormat="1" ht="13.5" hidden="1" outlineLevel="1">
      <c r="B450" s="15" t="s">
        <v>87</v>
      </c>
      <c r="C450" s="240">
        <v>10</v>
      </c>
      <c r="D450" s="240"/>
      <c r="E450" s="240"/>
      <c r="F450" s="240"/>
      <c r="G450" s="241"/>
      <c r="H450" s="241"/>
      <c r="I450" s="241"/>
      <c r="J450" s="241">
        <v>1</v>
      </c>
      <c r="K450" s="241"/>
      <c r="L450" s="241"/>
      <c r="M450" s="241"/>
      <c r="N450" s="241"/>
      <c r="O450" s="241"/>
      <c r="P450" s="241"/>
      <c r="Q450" s="241"/>
      <c r="R450" s="241"/>
      <c r="S450" s="241"/>
      <c r="T450" s="241"/>
      <c r="U450" s="241"/>
      <c r="V450" s="241"/>
      <c r="W450" s="241"/>
      <c r="X450" s="241"/>
      <c r="Y450" s="241"/>
      <c r="Z450" s="242">
        <f t="shared" si="2721"/>
        <v>11</v>
      </c>
      <c r="AA450" s="243">
        <f t="shared" si="2835"/>
        <v>53</v>
      </c>
      <c r="AB450" s="51"/>
      <c r="AC450" s="56" t="s">
        <v>87</v>
      </c>
      <c r="AD450" s="57">
        <f t="shared" si="2722"/>
        <v>10</v>
      </c>
      <c r="AE450" s="57">
        <f t="shared" si="2680"/>
        <v>0</v>
      </c>
      <c r="AF450" s="57">
        <f t="shared" si="2681"/>
        <v>0</v>
      </c>
      <c r="AG450" s="57">
        <f t="shared" si="2682"/>
        <v>0</v>
      </c>
      <c r="AH450" s="57">
        <f t="shared" si="2683"/>
        <v>1</v>
      </c>
      <c r="AI450" s="57">
        <f t="shared" si="2684"/>
        <v>0</v>
      </c>
      <c r="AJ450" s="57">
        <f t="shared" si="2685"/>
        <v>0</v>
      </c>
      <c r="AK450" s="57">
        <f t="shared" si="2686"/>
        <v>0</v>
      </c>
      <c r="AL450" s="57">
        <f t="shared" si="2723"/>
        <v>0</v>
      </c>
      <c r="AM450" s="57">
        <f t="shared" si="2724"/>
        <v>0</v>
      </c>
      <c r="AN450" s="58">
        <f t="shared" si="2725"/>
        <v>11</v>
      </c>
      <c r="AO450" s="236" t="str">
        <f t="shared" si="2687"/>
        <v/>
      </c>
      <c r="AP450" s="306" t="s">
        <v>22</v>
      </c>
      <c r="AQ450" s="307">
        <f>SUM(C483:C486)</f>
        <v>283</v>
      </c>
      <c r="AR450" s="307">
        <f t="shared" ref="AR450" si="3054">SUM(D483:D486)</f>
        <v>30</v>
      </c>
      <c r="AS450" s="307">
        <f t="shared" ref="AS450" si="3055">SUM(E483:E486)</f>
        <v>2</v>
      </c>
      <c r="AT450" s="307">
        <f t="shared" ref="AT450" si="3056">SUM(F483:F486)</f>
        <v>27</v>
      </c>
      <c r="AU450" s="307">
        <f t="shared" ref="AU450" si="3057">SUM(G483:G486)</f>
        <v>2</v>
      </c>
      <c r="AV450" s="307">
        <f t="shared" ref="AV450" si="3058">SUM(H483:H486)</f>
        <v>0</v>
      </c>
      <c r="AW450" s="307">
        <f t="shared" ref="AW450" si="3059">SUM(I483:I486)</f>
        <v>0</v>
      </c>
      <c r="AX450" s="307">
        <f t="shared" ref="AX450" si="3060">SUM(J483:J486)</f>
        <v>50</v>
      </c>
      <c r="AY450" s="307">
        <f t="shared" ref="AY450" si="3061">SUM(K483:K486)</f>
        <v>7</v>
      </c>
      <c r="AZ450" s="307">
        <f t="shared" ref="AZ450" si="3062">SUM(L483:L486)</f>
        <v>1</v>
      </c>
      <c r="BA450" s="307">
        <f t="shared" ref="BA450" si="3063">SUM(M483:M486)</f>
        <v>0</v>
      </c>
      <c r="BB450" s="307">
        <f t="shared" ref="BB450" si="3064">SUM(N483:N486)</f>
        <v>0</v>
      </c>
      <c r="BC450" s="307">
        <f t="shared" ref="BC450" si="3065">SUM(O483:O486)</f>
        <v>1</v>
      </c>
      <c r="BD450" s="307">
        <f t="shared" ref="BD450" si="3066">SUM(P483:P486)</f>
        <v>0</v>
      </c>
      <c r="BE450" s="307">
        <f t="shared" ref="BE450" si="3067">SUM(Q483:Q486)</f>
        <v>0</v>
      </c>
      <c r="BF450" s="307">
        <f t="shared" ref="BF450" si="3068">SUM(R483:R486)</f>
        <v>3</v>
      </c>
      <c r="BG450" s="307">
        <f t="shared" ref="BG450" si="3069">SUM(S483:S486)</f>
        <v>14</v>
      </c>
      <c r="BH450" s="307">
        <f t="shared" ref="BH450" si="3070">SUM(T483:T486)</f>
        <v>0</v>
      </c>
      <c r="BI450" s="307">
        <f t="shared" ref="BI450" si="3071">SUM(U483:U486)</f>
        <v>0</v>
      </c>
      <c r="BJ450" s="307">
        <f t="shared" ref="BJ450" si="3072">SUM(V483:V486)</f>
        <v>0</v>
      </c>
      <c r="BK450" s="307">
        <f t="shared" ref="BK450" si="3073">SUM(W483:W486)</f>
        <v>0</v>
      </c>
      <c r="BL450" s="307">
        <f t="shared" ref="BL450" si="3074">SUM(X483:X486)</f>
        <v>0</v>
      </c>
      <c r="BM450" s="307">
        <f t="shared" ref="BM450" si="3075">SUM(Y483:Y486)</f>
        <v>0</v>
      </c>
      <c r="BN450" s="308">
        <f t="shared" si="2748"/>
        <v>420</v>
      </c>
      <c r="BO450" s="162" t="str">
        <f t="shared" si="3044"/>
        <v/>
      </c>
      <c r="BP450" s="51"/>
      <c r="BQ450" s="161" t="str">
        <f t="shared" si="2711"/>
        <v/>
      </c>
      <c r="BR450" s="152" t="s">
        <v>22</v>
      </c>
      <c r="BS450" s="93">
        <f t="shared" si="2794"/>
        <v>342</v>
      </c>
      <c r="BT450" s="93">
        <f t="shared" ref="BT450" si="3076">SUM(AE483:AE486)</f>
        <v>2</v>
      </c>
      <c r="BU450" s="93">
        <f t="shared" ref="BU450" si="3077">SUM(AF483:AF486)</f>
        <v>0</v>
      </c>
      <c r="BV450" s="93">
        <f t="shared" ref="BV450" si="3078">SUM(AG483:AG486)</f>
        <v>0</v>
      </c>
      <c r="BW450" s="93">
        <f t="shared" ref="BW450" si="3079">SUM(AH483:AH486)</f>
        <v>50</v>
      </c>
      <c r="BX450" s="93">
        <f t="shared" ref="BX450" si="3080">SUM(AI483:AI486)</f>
        <v>7</v>
      </c>
      <c r="BY450" s="93">
        <f t="shared" ref="BY450" si="3081">SUM(AJ483:AJ486)</f>
        <v>1</v>
      </c>
      <c r="BZ450" s="93">
        <f t="shared" ref="BZ450" si="3082">SUM(AK483:AK486)</f>
        <v>0</v>
      </c>
      <c r="CA450" s="93">
        <f t="shared" ref="CA450" si="3083">SUM(AL483:AL486)</f>
        <v>18</v>
      </c>
      <c r="CB450" s="93">
        <f t="shared" ref="CB450" si="3084">SUM(AM483:AM486)</f>
        <v>0</v>
      </c>
      <c r="CC450" s="141">
        <f t="shared" si="2758"/>
        <v>420</v>
      </c>
      <c r="CD450" s="160" t="str">
        <f t="shared" si="2759"/>
        <v/>
      </c>
      <c r="CE450" s="121"/>
      <c r="CF450" s="161" t="str">
        <f t="shared" si="2760"/>
        <v/>
      </c>
      <c r="CG450" s="152" t="s">
        <v>22</v>
      </c>
      <c r="CH450" s="93">
        <f>SUM(AD483:AD486)</f>
        <v>342</v>
      </c>
      <c r="CI450" s="93">
        <f>SUM(AE483:AK486)</f>
        <v>60</v>
      </c>
      <c r="CJ450" s="93">
        <f t="shared" si="2761"/>
        <v>18</v>
      </c>
      <c r="CK450" s="141">
        <f t="shared" si="2762"/>
        <v>420</v>
      </c>
      <c r="CM450" s="202" t="str">
        <f t="shared" si="2763"/>
        <v/>
      </c>
      <c r="CN450" s="152" t="s">
        <v>22</v>
      </c>
      <c r="CO450" s="93">
        <f t="shared" si="2764"/>
        <v>342</v>
      </c>
      <c r="CP450" s="93">
        <f t="shared" si="2765"/>
        <v>59</v>
      </c>
      <c r="CQ450" s="93">
        <f t="shared" si="2766"/>
        <v>19</v>
      </c>
      <c r="CR450" s="141">
        <f t="shared" si="2767"/>
        <v>420</v>
      </c>
      <c r="CS450" s="202" t="str">
        <f t="shared" si="2768"/>
        <v/>
      </c>
      <c r="CT450" s="152" t="s">
        <v>22</v>
      </c>
      <c r="CU450" s="93">
        <f t="shared" si="2769"/>
        <v>342</v>
      </c>
      <c r="CV450" s="93">
        <f t="shared" si="2770"/>
        <v>78</v>
      </c>
      <c r="CW450" s="141">
        <f t="shared" si="2771"/>
        <v>420</v>
      </c>
    </row>
    <row r="451" spans="2:101" s="55" customFormat="1" ht="13.5" hidden="1" outlineLevel="1">
      <c r="B451" s="15" t="s">
        <v>88</v>
      </c>
      <c r="C451" s="240">
        <v>10</v>
      </c>
      <c r="D451" s="240"/>
      <c r="E451" s="240"/>
      <c r="F451" s="240"/>
      <c r="G451" s="241"/>
      <c r="H451" s="241"/>
      <c r="I451" s="241"/>
      <c r="J451" s="241"/>
      <c r="K451" s="241"/>
      <c r="L451" s="241"/>
      <c r="M451" s="241"/>
      <c r="N451" s="241"/>
      <c r="O451" s="241"/>
      <c r="P451" s="241"/>
      <c r="Q451" s="241"/>
      <c r="R451" s="241"/>
      <c r="S451" s="241"/>
      <c r="T451" s="241"/>
      <c r="U451" s="241"/>
      <c r="V451" s="241"/>
      <c r="W451" s="241"/>
      <c r="X451" s="241"/>
      <c r="Y451" s="241"/>
      <c r="Z451" s="242">
        <f t="shared" si="2721"/>
        <v>10</v>
      </c>
      <c r="AA451" s="243">
        <f t="shared" si="2835"/>
        <v>47</v>
      </c>
      <c r="AB451" s="51"/>
      <c r="AC451" s="59" t="s">
        <v>88</v>
      </c>
      <c r="AD451" s="60">
        <f t="shared" si="2722"/>
        <v>10</v>
      </c>
      <c r="AE451" s="60">
        <f t="shared" si="2680"/>
        <v>0</v>
      </c>
      <c r="AF451" s="60">
        <f t="shared" si="2681"/>
        <v>0</v>
      </c>
      <c r="AG451" s="60">
        <f t="shared" si="2682"/>
        <v>0</v>
      </c>
      <c r="AH451" s="60">
        <f t="shared" si="2683"/>
        <v>0</v>
      </c>
      <c r="AI451" s="60">
        <f t="shared" si="2684"/>
        <v>0</v>
      </c>
      <c r="AJ451" s="60">
        <f t="shared" si="2685"/>
        <v>0</v>
      </c>
      <c r="AK451" s="60">
        <f t="shared" si="2686"/>
        <v>0</v>
      </c>
      <c r="AL451" s="60">
        <f t="shared" si="2723"/>
        <v>0</v>
      </c>
      <c r="AM451" s="60">
        <f t="shared" si="2724"/>
        <v>0</v>
      </c>
      <c r="AN451" s="61">
        <f t="shared" si="2725"/>
        <v>10</v>
      </c>
      <c r="AO451" s="236" t="str">
        <f t="shared" si="2687"/>
        <v/>
      </c>
      <c r="AP451" s="293" t="s">
        <v>23</v>
      </c>
      <c r="AQ451" s="297">
        <f>SUM(C487:C490)</f>
        <v>290</v>
      </c>
      <c r="AR451" s="297">
        <f t="shared" ref="AR451" si="3085">SUM(D487:D490)</f>
        <v>32</v>
      </c>
      <c r="AS451" s="297">
        <f t="shared" ref="AS451" si="3086">SUM(E487:E490)</f>
        <v>0</v>
      </c>
      <c r="AT451" s="297">
        <f t="shared" ref="AT451" si="3087">SUM(F487:F490)</f>
        <v>23</v>
      </c>
      <c r="AU451" s="297">
        <f t="shared" ref="AU451" si="3088">SUM(G487:G490)</f>
        <v>7</v>
      </c>
      <c r="AV451" s="297">
        <f t="shared" ref="AV451" si="3089">SUM(H487:H490)</f>
        <v>0</v>
      </c>
      <c r="AW451" s="297">
        <f t="shared" ref="AW451" si="3090">SUM(I487:I490)</f>
        <v>0</v>
      </c>
      <c r="AX451" s="297">
        <f t="shared" ref="AX451" si="3091">SUM(J487:J490)</f>
        <v>62</v>
      </c>
      <c r="AY451" s="297">
        <f t="shared" ref="AY451" si="3092">SUM(K487:K490)</f>
        <v>10</v>
      </c>
      <c r="AZ451" s="297">
        <f t="shared" ref="AZ451" si="3093">SUM(L487:L490)</f>
        <v>0</v>
      </c>
      <c r="BA451" s="297">
        <f t="shared" ref="BA451" si="3094">SUM(M487:M490)</f>
        <v>0</v>
      </c>
      <c r="BB451" s="297">
        <f t="shared" ref="BB451" si="3095">SUM(N487:N490)</f>
        <v>0</v>
      </c>
      <c r="BC451" s="297">
        <f t="shared" ref="BC451" si="3096">SUM(O487:O490)</f>
        <v>2</v>
      </c>
      <c r="BD451" s="297">
        <f t="shared" ref="BD451" si="3097">SUM(P487:P490)</f>
        <v>2</v>
      </c>
      <c r="BE451" s="297">
        <f t="shared" ref="BE451" si="3098">SUM(Q487:Q490)</f>
        <v>0</v>
      </c>
      <c r="BF451" s="297">
        <f t="shared" ref="BF451" si="3099">SUM(R487:R490)</f>
        <v>0</v>
      </c>
      <c r="BG451" s="297">
        <f t="shared" ref="BG451" si="3100">SUM(S487:S490)</f>
        <v>21</v>
      </c>
      <c r="BH451" s="297">
        <f t="shared" ref="BH451" si="3101">SUM(T487:T490)</f>
        <v>0</v>
      </c>
      <c r="BI451" s="297">
        <f t="shared" ref="BI451" si="3102">SUM(U487:U490)</f>
        <v>0</v>
      </c>
      <c r="BJ451" s="297">
        <f t="shared" ref="BJ451" si="3103">SUM(V487:V490)</f>
        <v>0</v>
      </c>
      <c r="BK451" s="297">
        <f t="shared" ref="BK451" si="3104">SUM(W487:W490)</f>
        <v>0</v>
      </c>
      <c r="BL451" s="297">
        <f t="shared" ref="BL451" si="3105">SUM(X487:X490)</f>
        <v>0</v>
      </c>
      <c r="BM451" s="297">
        <f t="shared" ref="BM451" si="3106">SUM(Y487:Y490)</f>
        <v>0</v>
      </c>
      <c r="BN451" s="298">
        <f t="shared" si="2748"/>
        <v>449</v>
      </c>
      <c r="BO451" s="162" t="str">
        <f t="shared" si="3044"/>
        <v/>
      </c>
      <c r="BP451" s="51"/>
      <c r="BQ451" s="161" t="str">
        <f t="shared" si="2711"/>
        <v/>
      </c>
      <c r="BR451" s="152" t="s">
        <v>23</v>
      </c>
      <c r="BS451" s="93">
        <f t="shared" si="2794"/>
        <v>345</v>
      </c>
      <c r="BT451" s="93">
        <f t="shared" ref="BT451" si="3107">SUM(AE487:AE490)</f>
        <v>7</v>
      </c>
      <c r="BU451" s="93">
        <f t="shared" ref="BU451" si="3108">SUM(AF487:AF490)</f>
        <v>0</v>
      </c>
      <c r="BV451" s="93">
        <f t="shared" ref="BV451" si="3109">SUM(AG487:AG490)</f>
        <v>0</v>
      </c>
      <c r="BW451" s="93">
        <f t="shared" ref="BW451" si="3110">SUM(AH487:AH490)</f>
        <v>62</v>
      </c>
      <c r="BX451" s="93">
        <f t="shared" ref="BX451" si="3111">SUM(AI487:AI490)</f>
        <v>10</v>
      </c>
      <c r="BY451" s="93">
        <f t="shared" ref="BY451" si="3112">SUM(AJ487:AJ490)</f>
        <v>0</v>
      </c>
      <c r="BZ451" s="93">
        <f t="shared" ref="BZ451" si="3113">SUM(AK487:AK490)</f>
        <v>0</v>
      </c>
      <c r="CA451" s="93">
        <f t="shared" ref="CA451" si="3114">SUM(AL487:AL490)</f>
        <v>25</v>
      </c>
      <c r="CB451" s="93">
        <f t="shared" ref="CB451" si="3115">SUM(AM487:AM490)</f>
        <v>0</v>
      </c>
      <c r="CC451" s="141">
        <f t="shared" si="2758"/>
        <v>449</v>
      </c>
      <c r="CD451" s="160" t="str">
        <f t="shared" si="2759"/>
        <v/>
      </c>
      <c r="CE451" s="121"/>
      <c r="CF451" s="161" t="str">
        <f t="shared" si="2760"/>
        <v/>
      </c>
      <c r="CG451" s="152" t="s">
        <v>23</v>
      </c>
      <c r="CH451" s="93">
        <f>SUM(AD487:AD490)</f>
        <v>345</v>
      </c>
      <c r="CI451" s="93">
        <f>SUM(AE487:AK490)</f>
        <v>79</v>
      </c>
      <c r="CJ451" s="93">
        <f t="shared" si="2761"/>
        <v>25</v>
      </c>
      <c r="CK451" s="141">
        <f t="shared" si="2762"/>
        <v>449</v>
      </c>
      <c r="CM451" s="202" t="str">
        <f t="shared" si="2763"/>
        <v/>
      </c>
      <c r="CN451" s="152" t="s">
        <v>23</v>
      </c>
      <c r="CO451" s="93">
        <f t="shared" si="2764"/>
        <v>345</v>
      </c>
      <c r="CP451" s="93">
        <f t="shared" si="2765"/>
        <v>79</v>
      </c>
      <c r="CQ451" s="93">
        <f t="shared" si="2766"/>
        <v>25</v>
      </c>
      <c r="CR451" s="141">
        <f t="shared" si="2767"/>
        <v>449</v>
      </c>
      <c r="CS451" s="202" t="str">
        <f t="shared" si="2768"/>
        <v/>
      </c>
      <c r="CT451" s="152" t="s">
        <v>23</v>
      </c>
      <c r="CU451" s="93">
        <f t="shared" si="2769"/>
        <v>345</v>
      </c>
      <c r="CV451" s="93">
        <f t="shared" si="2770"/>
        <v>104</v>
      </c>
      <c r="CW451" s="141">
        <f t="shared" si="2771"/>
        <v>449</v>
      </c>
    </row>
    <row r="452" spans="2:101" s="55" customFormat="1" ht="13.5" hidden="1" outlineLevel="1">
      <c r="B452" s="15" t="s">
        <v>89</v>
      </c>
      <c r="C452" s="240">
        <v>6</v>
      </c>
      <c r="D452" s="240"/>
      <c r="E452" s="240"/>
      <c r="F452" s="240"/>
      <c r="G452" s="241"/>
      <c r="H452" s="241"/>
      <c r="I452" s="241"/>
      <c r="J452" s="241">
        <v>2</v>
      </c>
      <c r="K452" s="241"/>
      <c r="L452" s="241"/>
      <c r="M452" s="241"/>
      <c r="N452" s="241"/>
      <c r="O452" s="241"/>
      <c r="P452" s="241"/>
      <c r="Q452" s="241"/>
      <c r="R452" s="241"/>
      <c r="S452" s="241"/>
      <c r="T452" s="241"/>
      <c r="U452" s="241"/>
      <c r="V452" s="241"/>
      <c r="W452" s="241"/>
      <c r="X452" s="241"/>
      <c r="Y452" s="241"/>
      <c r="Z452" s="242">
        <f t="shared" si="2721"/>
        <v>8</v>
      </c>
      <c r="AA452" s="243">
        <f t="shared" si="2835"/>
        <v>42</v>
      </c>
      <c r="AB452" s="51"/>
      <c r="AC452" s="59" t="s">
        <v>89</v>
      </c>
      <c r="AD452" s="60">
        <f t="shared" si="2722"/>
        <v>6</v>
      </c>
      <c r="AE452" s="60">
        <f t="shared" si="2680"/>
        <v>0</v>
      </c>
      <c r="AF452" s="60">
        <f t="shared" si="2681"/>
        <v>0</v>
      </c>
      <c r="AG452" s="60">
        <f t="shared" si="2682"/>
        <v>0</v>
      </c>
      <c r="AH452" s="60">
        <f t="shared" si="2683"/>
        <v>2</v>
      </c>
      <c r="AI452" s="60">
        <f t="shared" si="2684"/>
        <v>0</v>
      </c>
      <c r="AJ452" s="60">
        <f t="shared" si="2685"/>
        <v>0</v>
      </c>
      <c r="AK452" s="60">
        <f t="shared" si="2686"/>
        <v>0</v>
      </c>
      <c r="AL452" s="60">
        <f t="shared" si="2723"/>
        <v>0</v>
      </c>
      <c r="AM452" s="60">
        <f t="shared" si="2724"/>
        <v>0</v>
      </c>
      <c r="AN452" s="61">
        <f t="shared" si="2725"/>
        <v>8</v>
      </c>
      <c r="AO452" s="236" t="str">
        <f t="shared" si="2687"/>
        <v/>
      </c>
      <c r="AP452" s="306" t="s">
        <v>24</v>
      </c>
      <c r="AQ452" s="307">
        <f>SUM(C491:C494)</f>
        <v>316</v>
      </c>
      <c r="AR452" s="307">
        <f t="shared" ref="AR452" si="3116">SUM(D491:D494)</f>
        <v>22</v>
      </c>
      <c r="AS452" s="307">
        <f t="shared" ref="AS452" si="3117">SUM(E491:E494)</f>
        <v>3</v>
      </c>
      <c r="AT452" s="307">
        <f t="shared" ref="AT452" si="3118">SUM(F491:F494)</f>
        <v>33</v>
      </c>
      <c r="AU452" s="307">
        <f t="shared" ref="AU452" si="3119">SUM(G491:G494)</f>
        <v>11</v>
      </c>
      <c r="AV452" s="307">
        <f t="shared" ref="AV452" si="3120">SUM(H491:H494)</f>
        <v>1</v>
      </c>
      <c r="AW452" s="307">
        <f t="shared" ref="AW452" si="3121">SUM(I491:I494)</f>
        <v>0</v>
      </c>
      <c r="AX452" s="307">
        <f t="shared" ref="AX452" si="3122">SUM(J491:J494)</f>
        <v>45</v>
      </c>
      <c r="AY452" s="307">
        <f t="shared" ref="AY452" si="3123">SUM(K491:K494)</f>
        <v>9</v>
      </c>
      <c r="AZ452" s="307">
        <f t="shared" ref="AZ452" si="3124">SUM(L491:L494)</f>
        <v>0</v>
      </c>
      <c r="BA452" s="307">
        <f t="shared" ref="BA452" si="3125">SUM(M491:M494)</f>
        <v>1</v>
      </c>
      <c r="BB452" s="307">
        <f t="shared" ref="BB452" si="3126">SUM(N491:N494)</f>
        <v>0</v>
      </c>
      <c r="BC452" s="307">
        <f t="shared" ref="BC452" si="3127">SUM(O491:O494)</f>
        <v>1</v>
      </c>
      <c r="BD452" s="307">
        <f t="shared" ref="BD452" si="3128">SUM(P491:P494)</f>
        <v>3</v>
      </c>
      <c r="BE452" s="307">
        <f t="shared" ref="BE452" si="3129">SUM(Q491:Q494)</f>
        <v>0</v>
      </c>
      <c r="BF452" s="307">
        <f t="shared" ref="BF452" si="3130">SUM(R491:R494)</f>
        <v>0</v>
      </c>
      <c r="BG452" s="307">
        <f t="shared" ref="BG452" si="3131">SUM(S491:S494)</f>
        <v>23</v>
      </c>
      <c r="BH452" s="309">
        <f t="shared" ref="BH452" si="3132">SUM(T491:T494)</f>
        <v>0</v>
      </c>
      <c r="BI452" s="307">
        <f t="shared" ref="BI452" si="3133">SUM(U491:U494)</f>
        <v>0</v>
      </c>
      <c r="BJ452" s="307">
        <f t="shared" ref="BJ452" si="3134">SUM(V491:V494)</f>
        <v>0</v>
      </c>
      <c r="BK452" s="307">
        <f t="shared" ref="BK452" si="3135">SUM(W491:W494)</f>
        <v>0</v>
      </c>
      <c r="BL452" s="307">
        <f t="shared" ref="BL452" si="3136">SUM(X491:X494)</f>
        <v>0</v>
      </c>
      <c r="BM452" s="307">
        <f t="shared" ref="BM452" si="3137">SUM(Y491:Y494)</f>
        <v>0</v>
      </c>
      <c r="BN452" s="308">
        <f t="shared" si="2748"/>
        <v>468</v>
      </c>
      <c r="BO452" s="162" t="str">
        <f t="shared" si="3044"/>
        <v/>
      </c>
      <c r="BP452" s="51"/>
      <c r="BQ452" s="161" t="str">
        <f t="shared" si="2711"/>
        <v/>
      </c>
      <c r="BR452" s="152" t="s">
        <v>24</v>
      </c>
      <c r="BS452" s="93">
        <f t="shared" si="2794"/>
        <v>374</v>
      </c>
      <c r="BT452" s="93">
        <f t="shared" ref="BT452" si="3138">SUM(AE491:AE494)</f>
        <v>11</v>
      </c>
      <c r="BU452" s="93">
        <f t="shared" ref="BU452" si="3139">SUM(AF491:AF494)</f>
        <v>1</v>
      </c>
      <c r="BV452" s="93">
        <f t="shared" ref="BV452" si="3140">SUM(AG491:AG494)</f>
        <v>0</v>
      </c>
      <c r="BW452" s="93">
        <f t="shared" ref="BW452" si="3141">SUM(AH491:AH494)</f>
        <v>45</v>
      </c>
      <c r="BX452" s="93">
        <f t="shared" ref="BX452" si="3142">SUM(AI491:AI494)</f>
        <v>9</v>
      </c>
      <c r="BY452" s="93">
        <f t="shared" ref="BY452" si="3143">SUM(AJ491:AJ494)</f>
        <v>0</v>
      </c>
      <c r="BZ452" s="93">
        <f t="shared" ref="BZ452" si="3144">SUM(AK491:AK494)</f>
        <v>1</v>
      </c>
      <c r="CA452" s="93">
        <f t="shared" ref="CA452" si="3145">SUM(AL491:AL494)</f>
        <v>27</v>
      </c>
      <c r="CB452" s="93">
        <f t="shared" ref="CB452" si="3146">SUM(AM491:AM494)</f>
        <v>0</v>
      </c>
      <c r="CC452" s="141">
        <f t="shared" si="2758"/>
        <v>468</v>
      </c>
      <c r="CD452" s="160" t="str">
        <f t="shared" si="2759"/>
        <v/>
      </c>
      <c r="CE452" s="121"/>
      <c r="CF452" s="161" t="str">
        <f t="shared" si="2760"/>
        <v/>
      </c>
      <c r="CG452" s="152" t="s">
        <v>24</v>
      </c>
      <c r="CH452" s="93">
        <f>SUM(AD491:AD494)</f>
        <v>374</v>
      </c>
      <c r="CI452" s="93">
        <f>SUM(AE491:AK494)</f>
        <v>67</v>
      </c>
      <c r="CJ452" s="93">
        <f t="shared" si="2761"/>
        <v>27</v>
      </c>
      <c r="CK452" s="141">
        <f t="shared" si="2762"/>
        <v>468</v>
      </c>
      <c r="CM452" s="202" t="str">
        <f t="shared" si="2763"/>
        <v/>
      </c>
      <c r="CN452" s="152" t="s">
        <v>24</v>
      </c>
      <c r="CO452" s="93">
        <f t="shared" si="2764"/>
        <v>374</v>
      </c>
      <c r="CP452" s="93">
        <f t="shared" si="2765"/>
        <v>66</v>
      </c>
      <c r="CQ452" s="93">
        <f t="shared" si="2766"/>
        <v>28</v>
      </c>
      <c r="CR452" s="141">
        <f t="shared" si="2767"/>
        <v>468</v>
      </c>
      <c r="CS452" s="202" t="str">
        <f t="shared" si="2768"/>
        <v/>
      </c>
      <c r="CT452" s="152" t="s">
        <v>24</v>
      </c>
      <c r="CU452" s="93">
        <f t="shared" si="2769"/>
        <v>374</v>
      </c>
      <c r="CV452" s="93">
        <f t="shared" si="2770"/>
        <v>94</v>
      </c>
      <c r="CW452" s="141">
        <f t="shared" si="2771"/>
        <v>468</v>
      </c>
    </row>
    <row r="453" spans="2:101" s="55" customFormat="1" ht="13.5" hidden="1" outlineLevel="1">
      <c r="B453" s="15" t="s">
        <v>90</v>
      </c>
      <c r="C453" s="240">
        <v>7</v>
      </c>
      <c r="D453" s="240">
        <v>6</v>
      </c>
      <c r="E453" s="240"/>
      <c r="F453" s="240"/>
      <c r="G453" s="241"/>
      <c r="H453" s="241"/>
      <c r="I453" s="241"/>
      <c r="J453" s="241">
        <v>2</v>
      </c>
      <c r="K453" s="241"/>
      <c r="L453" s="241"/>
      <c r="M453" s="241"/>
      <c r="N453" s="241"/>
      <c r="O453" s="241"/>
      <c r="P453" s="241"/>
      <c r="Q453" s="241"/>
      <c r="R453" s="241"/>
      <c r="S453" s="241"/>
      <c r="T453" s="241"/>
      <c r="U453" s="241"/>
      <c r="V453" s="241"/>
      <c r="W453" s="241"/>
      <c r="X453" s="241"/>
      <c r="Y453" s="241"/>
      <c r="Z453" s="242">
        <f t="shared" si="2721"/>
        <v>15</v>
      </c>
      <c r="AA453" s="243">
        <f t="shared" si="2835"/>
        <v>44</v>
      </c>
      <c r="AB453" s="51"/>
      <c r="AC453" s="59" t="s">
        <v>90</v>
      </c>
      <c r="AD453" s="60">
        <f t="shared" si="2722"/>
        <v>13</v>
      </c>
      <c r="AE453" s="60">
        <f t="shared" si="2680"/>
        <v>0</v>
      </c>
      <c r="AF453" s="60">
        <f t="shared" si="2681"/>
        <v>0</v>
      </c>
      <c r="AG453" s="60">
        <f t="shared" si="2682"/>
        <v>0</v>
      </c>
      <c r="AH453" s="60">
        <f t="shared" si="2683"/>
        <v>2</v>
      </c>
      <c r="AI453" s="60">
        <f t="shared" si="2684"/>
        <v>0</v>
      </c>
      <c r="AJ453" s="60">
        <f t="shared" si="2685"/>
        <v>0</v>
      </c>
      <c r="AK453" s="60">
        <f t="shared" si="2686"/>
        <v>0</v>
      </c>
      <c r="AL453" s="60">
        <f t="shared" si="2723"/>
        <v>0</v>
      </c>
      <c r="AM453" s="60">
        <f t="shared" si="2724"/>
        <v>0</v>
      </c>
      <c r="AN453" s="61">
        <f t="shared" si="2725"/>
        <v>15</v>
      </c>
      <c r="AO453" s="236" t="str">
        <f t="shared" si="2687"/>
        <v/>
      </c>
      <c r="AP453" s="293" t="s">
        <v>25</v>
      </c>
      <c r="AQ453" s="297">
        <f>SUM(C495:C498)</f>
        <v>338</v>
      </c>
      <c r="AR453" s="297">
        <f t="shared" ref="AR453" si="3147">SUM(D495:D498)</f>
        <v>21</v>
      </c>
      <c r="AS453" s="297">
        <f t="shared" ref="AS453" si="3148">SUM(E495:E498)</f>
        <v>3</v>
      </c>
      <c r="AT453" s="297">
        <f t="shared" ref="AT453" si="3149">SUM(F495:F498)</f>
        <v>35</v>
      </c>
      <c r="AU453" s="297">
        <f t="shared" ref="AU453" si="3150">SUM(G495:G498)</f>
        <v>7</v>
      </c>
      <c r="AV453" s="297">
        <f t="shared" ref="AV453" si="3151">SUM(H495:H498)</f>
        <v>0</v>
      </c>
      <c r="AW453" s="297">
        <f t="shared" ref="AW453" si="3152">SUM(I495:I498)</f>
        <v>0</v>
      </c>
      <c r="AX453" s="297">
        <f t="shared" ref="AX453" si="3153">SUM(J495:J498)</f>
        <v>54</v>
      </c>
      <c r="AY453" s="297">
        <f t="shared" ref="AY453" si="3154">SUM(K495:K498)</f>
        <v>6</v>
      </c>
      <c r="AZ453" s="297">
        <f t="shared" ref="AZ453" si="3155">SUM(L495:L498)</f>
        <v>0</v>
      </c>
      <c r="BA453" s="297">
        <f t="shared" ref="BA453" si="3156">SUM(M495:M498)</f>
        <v>1</v>
      </c>
      <c r="BB453" s="297">
        <f t="shared" ref="BB453" si="3157">SUM(N495:N498)</f>
        <v>0</v>
      </c>
      <c r="BC453" s="297">
        <f t="shared" ref="BC453" si="3158">SUM(O495:O498)</f>
        <v>1</v>
      </c>
      <c r="BD453" s="297">
        <f t="shared" ref="BD453" si="3159">SUM(P495:P498)</f>
        <v>1</v>
      </c>
      <c r="BE453" s="297">
        <f t="shared" ref="BE453" si="3160">SUM(Q495:Q498)</f>
        <v>0</v>
      </c>
      <c r="BF453" s="297">
        <f t="shared" ref="BF453" si="3161">SUM(R495:R498)</f>
        <v>1</v>
      </c>
      <c r="BG453" s="297">
        <f t="shared" ref="BG453" si="3162">SUM(S495:S498)</f>
        <v>21</v>
      </c>
      <c r="BH453" s="297">
        <f t="shared" ref="BH453" si="3163">SUM(T495:T498)</f>
        <v>0</v>
      </c>
      <c r="BI453" s="297">
        <f t="shared" ref="BI453" si="3164">SUM(U495:U498)</f>
        <v>0</v>
      </c>
      <c r="BJ453" s="297">
        <f t="shared" ref="BJ453" si="3165">SUM(V495:V498)</f>
        <v>0</v>
      </c>
      <c r="BK453" s="297">
        <f t="shared" ref="BK453" si="3166">SUM(W495:W498)</f>
        <v>0</v>
      </c>
      <c r="BL453" s="297">
        <f t="shared" ref="BL453" si="3167">SUM(X495:X498)</f>
        <v>0</v>
      </c>
      <c r="BM453" s="297">
        <f t="shared" ref="BM453" si="3168">SUM(Y495:Y498)</f>
        <v>0</v>
      </c>
      <c r="BN453" s="298">
        <f t="shared" si="2748"/>
        <v>489</v>
      </c>
      <c r="BO453" s="162" t="str">
        <f t="shared" si="3044"/>
        <v/>
      </c>
      <c r="BP453" s="51"/>
      <c r="BQ453" s="161" t="str">
        <f t="shared" si="2711"/>
        <v/>
      </c>
      <c r="BR453" s="152" t="s">
        <v>25</v>
      </c>
      <c r="BS453" s="93">
        <f t="shared" si="2794"/>
        <v>397</v>
      </c>
      <c r="BT453" s="93">
        <f t="shared" ref="BT453" si="3169">SUM(AE495:AE498)</f>
        <v>7</v>
      </c>
      <c r="BU453" s="93">
        <f t="shared" ref="BU453" si="3170">SUM(AF495:AF498)</f>
        <v>0</v>
      </c>
      <c r="BV453" s="93">
        <f t="shared" ref="BV453" si="3171">SUM(AG495:AG498)</f>
        <v>0</v>
      </c>
      <c r="BW453" s="93">
        <f t="shared" ref="BW453" si="3172">SUM(AH495:AH498)</f>
        <v>54</v>
      </c>
      <c r="BX453" s="93">
        <f t="shared" ref="BX453" si="3173">SUM(AI495:AI498)</f>
        <v>6</v>
      </c>
      <c r="BY453" s="93">
        <f t="shared" ref="BY453" si="3174">SUM(AJ495:AJ498)</f>
        <v>0</v>
      </c>
      <c r="BZ453" s="93">
        <f t="shared" ref="BZ453" si="3175">SUM(AK495:AK498)</f>
        <v>1</v>
      </c>
      <c r="CA453" s="93">
        <f t="shared" ref="CA453" si="3176">SUM(AL495:AL498)</f>
        <v>24</v>
      </c>
      <c r="CB453" s="93">
        <f t="shared" ref="CB453" si="3177">SUM(AM495:AM498)</f>
        <v>0</v>
      </c>
      <c r="CC453" s="141">
        <f t="shared" si="2758"/>
        <v>489</v>
      </c>
      <c r="CD453" s="160" t="str">
        <f t="shared" si="2759"/>
        <v/>
      </c>
      <c r="CE453" s="121"/>
      <c r="CF453" s="161" t="str">
        <f t="shared" si="2760"/>
        <v/>
      </c>
      <c r="CG453" s="152" t="s">
        <v>25</v>
      </c>
      <c r="CH453" s="93">
        <f>SUM(AD495:AD498)</f>
        <v>397</v>
      </c>
      <c r="CI453" s="93">
        <f>SUM(AE495:AK498)</f>
        <v>68</v>
      </c>
      <c r="CJ453" s="93">
        <f t="shared" si="2761"/>
        <v>24</v>
      </c>
      <c r="CK453" s="141">
        <f t="shared" si="2762"/>
        <v>489</v>
      </c>
      <c r="CM453" s="202" t="str">
        <f t="shared" si="2763"/>
        <v/>
      </c>
      <c r="CN453" s="152" t="s">
        <v>25</v>
      </c>
      <c r="CO453" s="93">
        <f t="shared" si="2764"/>
        <v>397</v>
      </c>
      <c r="CP453" s="93">
        <f t="shared" si="2765"/>
        <v>67</v>
      </c>
      <c r="CQ453" s="93">
        <f t="shared" si="2766"/>
        <v>25</v>
      </c>
      <c r="CR453" s="141">
        <f t="shared" si="2767"/>
        <v>489</v>
      </c>
      <c r="CS453" s="202" t="str">
        <f t="shared" si="2768"/>
        <v/>
      </c>
      <c r="CT453" s="152" t="s">
        <v>25</v>
      </c>
      <c r="CU453" s="93">
        <f t="shared" si="2769"/>
        <v>397</v>
      </c>
      <c r="CV453" s="93">
        <f t="shared" si="2770"/>
        <v>92</v>
      </c>
      <c r="CW453" s="141">
        <f t="shared" si="2771"/>
        <v>489</v>
      </c>
    </row>
    <row r="454" spans="2:101" s="55" customFormat="1" ht="13.5" hidden="1" outlineLevel="1">
      <c r="B454" s="15" t="s">
        <v>91</v>
      </c>
      <c r="C454" s="240">
        <v>9</v>
      </c>
      <c r="D454" s="240"/>
      <c r="E454" s="240"/>
      <c r="F454" s="240">
        <v>1</v>
      </c>
      <c r="G454" s="241"/>
      <c r="H454" s="241"/>
      <c r="I454" s="241"/>
      <c r="J454" s="241">
        <v>1</v>
      </c>
      <c r="K454" s="241"/>
      <c r="L454" s="241"/>
      <c r="M454" s="241"/>
      <c r="N454" s="241"/>
      <c r="O454" s="241"/>
      <c r="P454" s="241"/>
      <c r="Q454" s="241"/>
      <c r="R454" s="241"/>
      <c r="S454" s="241"/>
      <c r="T454" s="241"/>
      <c r="U454" s="241"/>
      <c r="V454" s="241"/>
      <c r="W454" s="241"/>
      <c r="X454" s="241"/>
      <c r="Y454" s="241"/>
      <c r="Z454" s="242">
        <f t="shared" si="2721"/>
        <v>11</v>
      </c>
      <c r="AA454" s="243">
        <f t="shared" si="2835"/>
        <v>44</v>
      </c>
      <c r="AB454" s="51"/>
      <c r="AC454" s="59" t="s">
        <v>91</v>
      </c>
      <c r="AD454" s="60">
        <f t="shared" si="2722"/>
        <v>10</v>
      </c>
      <c r="AE454" s="60">
        <f t="shared" si="2680"/>
        <v>0</v>
      </c>
      <c r="AF454" s="60">
        <f t="shared" si="2681"/>
        <v>0</v>
      </c>
      <c r="AG454" s="60">
        <f t="shared" si="2682"/>
        <v>0</v>
      </c>
      <c r="AH454" s="60">
        <f t="shared" si="2683"/>
        <v>1</v>
      </c>
      <c r="AI454" s="60">
        <f t="shared" si="2684"/>
        <v>0</v>
      </c>
      <c r="AJ454" s="60">
        <f t="shared" si="2685"/>
        <v>0</v>
      </c>
      <c r="AK454" s="60">
        <f t="shared" si="2686"/>
        <v>0</v>
      </c>
      <c r="AL454" s="60">
        <f t="shared" si="2723"/>
        <v>0</v>
      </c>
      <c r="AM454" s="60">
        <f t="shared" si="2724"/>
        <v>0</v>
      </c>
      <c r="AN454" s="61">
        <f t="shared" si="2725"/>
        <v>11</v>
      </c>
      <c r="AO454" s="236" t="str">
        <f t="shared" si="2687"/>
        <v/>
      </c>
      <c r="AP454" s="306" t="s">
        <v>26</v>
      </c>
      <c r="AQ454" s="307">
        <f>SUM(C499:C502)</f>
        <v>329</v>
      </c>
      <c r="AR454" s="307">
        <f t="shared" ref="AR454" si="3178">SUM(D499:D502)</f>
        <v>31</v>
      </c>
      <c r="AS454" s="307">
        <f t="shared" ref="AS454" si="3179">SUM(E499:E502)</f>
        <v>2</v>
      </c>
      <c r="AT454" s="307">
        <f t="shared" ref="AT454" si="3180">SUM(F499:F502)</f>
        <v>34</v>
      </c>
      <c r="AU454" s="307">
        <f t="shared" ref="AU454" si="3181">SUM(G499:G502)</f>
        <v>19</v>
      </c>
      <c r="AV454" s="307">
        <f t="shared" ref="AV454" si="3182">SUM(H499:H502)</f>
        <v>0</v>
      </c>
      <c r="AW454" s="307">
        <f t="shared" ref="AW454" si="3183">SUM(I499:I502)</f>
        <v>0</v>
      </c>
      <c r="AX454" s="307">
        <f t="shared" ref="AX454" si="3184">SUM(J499:J502)</f>
        <v>46</v>
      </c>
      <c r="AY454" s="307">
        <f t="shared" ref="AY454" si="3185">SUM(K499:K502)</f>
        <v>9</v>
      </c>
      <c r="AZ454" s="307">
        <f t="shared" ref="AZ454" si="3186">SUM(L499:L502)</f>
        <v>0</v>
      </c>
      <c r="BA454" s="307">
        <f t="shared" ref="BA454" si="3187">SUM(M499:M502)</f>
        <v>0</v>
      </c>
      <c r="BB454" s="307">
        <f t="shared" ref="BB454" si="3188">SUM(N499:N502)</f>
        <v>0</v>
      </c>
      <c r="BC454" s="307">
        <f t="shared" ref="BC454" si="3189">SUM(O499:O502)</f>
        <v>2</v>
      </c>
      <c r="BD454" s="307">
        <f t="shared" ref="BD454" si="3190">SUM(P499:P502)</f>
        <v>0</v>
      </c>
      <c r="BE454" s="307">
        <f t="shared" ref="BE454" si="3191">SUM(Q499:Q502)</f>
        <v>0</v>
      </c>
      <c r="BF454" s="307">
        <f t="shared" ref="BF454" si="3192">SUM(R499:R502)</f>
        <v>2</v>
      </c>
      <c r="BG454" s="307">
        <f t="shared" ref="BG454" si="3193">SUM(S499:S502)</f>
        <v>19</v>
      </c>
      <c r="BH454" s="310">
        <f t="shared" ref="BH454" si="3194">SUM(T499:T502)</f>
        <v>0</v>
      </c>
      <c r="BI454" s="307">
        <f t="shared" ref="BI454" si="3195">SUM(U499:U502)</f>
        <v>0</v>
      </c>
      <c r="BJ454" s="307">
        <f t="shared" ref="BJ454" si="3196">SUM(V499:V502)</f>
        <v>0</v>
      </c>
      <c r="BK454" s="307">
        <f t="shared" ref="BK454" si="3197">SUM(W499:W502)</f>
        <v>1</v>
      </c>
      <c r="BL454" s="307">
        <f t="shared" ref="BL454" si="3198">SUM(X499:X502)</f>
        <v>0</v>
      </c>
      <c r="BM454" s="307">
        <f t="shared" ref="BM454" si="3199">SUM(Y499:Y502)</f>
        <v>0</v>
      </c>
      <c r="BN454" s="308">
        <f t="shared" si="2748"/>
        <v>494</v>
      </c>
      <c r="BO454" s="162" t="str">
        <f t="shared" si="3044"/>
        <v/>
      </c>
      <c r="BP454" s="51"/>
      <c r="BQ454" s="161" t="str">
        <f t="shared" si="2711"/>
        <v/>
      </c>
      <c r="BR454" s="152" t="s">
        <v>26</v>
      </c>
      <c r="BS454" s="93">
        <f t="shared" si="2794"/>
        <v>396</v>
      </c>
      <c r="BT454" s="93">
        <f t="shared" ref="BT454" si="3200">SUM(AE499:AE502)</f>
        <v>19</v>
      </c>
      <c r="BU454" s="93">
        <f t="shared" ref="BU454" si="3201">SUM(AF499:AF502)</f>
        <v>0</v>
      </c>
      <c r="BV454" s="93">
        <f t="shared" ref="BV454" si="3202">SUM(AG499:AG502)</f>
        <v>0</v>
      </c>
      <c r="BW454" s="93">
        <f t="shared" ref="BW454" si="3203">SUM(AH499:AH502)</f>
        <v>46</v>
      </c>
      <c r="BX454" s="93">
        <f t="shared" ref="BX454" si="3204">SUM(AI499:AI502)</f>
        <v>9</v>
      </c>
      <c r="BY454" s="93">
        <f t="shared" ref="BY454" si="3205">SUM(AJ499:AJ502)</f>
        <v>0</v>
      </c>
      <c r="BZ454" s="93">
        <f t="shared" ref="BZ454" si="3206">SUM(AK499:AK502)</f>
        <v>0</v>
      </c>
      <c r="CA454" s="93">
        <f t="shared" ref="CA454" si="3207">SUM(AL499:AL502)</f>
        <v>23</v>
      </c>
      <c r="CB454" s="93">
        <f t="shared" ref="CB454" si="3208">SUM(AM499:AM502)</f>
        <v>1</v>
      </c>
      <c r="CC454" s="141">
        <f t="shared" si="2758"/>
        <v>494</v>
      </c>
      <c r="CD454" s="160" t="str">
        <f t="shared" si="2759"/>
        <v/>
      </c>
      <c r="CE454" s="121"/>
      <c r="CF454" s="161" t="str">
        <f t="shared" si="2760"/>
        <v/>
      </c>
      <c r="CG454" s="152" t="s">
        <v>26</v>
      </c>
      <c r="CH454" s="93">
        <f>SUM(AD499:AD502)</f>
        <v>396</v>
      </c>
      <c r="CI454" s="93">
        <f>SUM(AE499:AK502)</f>
        <v>74</v>
      </c>
      <c r="CJ454" s="93">
        <f t="shared" si="2761"/>
        <v>24</v>
      </c>
      <c r="CK454" s="141">
        <f t="shared" si="2762"/>
        <v>494</v>
      </c>
      <c r="CM454" s="202" t="str">
        <f t="shared" si="2763"/>
        <v/>
      </c>
      <c r="CN454" s="152" t="s">
        <v>26</v>
      </c>
      <c r="CO454" s="93">
        <f t="shared" si="2764"/>
        <v>396</v>
      </c>
      <c r="CP454" s="93">
        <f t="shared" si="2765"/>
        <v>74</v>
      </c>
      <c r="CQ454" s="93">
        <f t="shared" si="2766"/>
        <v>24</v>
      </c>
      <c r="CR454" s="141">
        <f t="shared" si="2767"/>
        <v>494</v>
      </c>
      <c r="CS454" s="202" t="str">
        <f t="shared" si="2768"/>
        <v/>
      </c>
      <c r="CT454" s="152" t="s">
        <v>26</v>
      </c>
      <c r="CU454" s="93">
        <f t="shared" si="2769"/>
        <v>396</v>
      </c>
      <c r="CV454" s="93">
        <f t="shared" si="2770"/>
        <v>98</v>
      </c>
      <c r="CW454" s="141">
        <f t="shared" si="2771"/>
        <v>494</v>
      </c>
    </row>
    <row r="455" spans="2:101" s="55" customFormat="1" ht="13.5" hidden="1" outlineLevel="1">
      <c r="B455" s="15" t="s">
        <v>92</v>
      </c>
      <c r="C455" s="240">
        <v>8</v>
      </c>
      <c r="D455" s="240">
        <v>1</v>
      </c>
      <c r="E455" s="240"/>
      <c r="F455" s="240"/>
      <c r="G455" s="241"/>
      <c r="H455" s="241"/>
      <c r="I455" s="241"/>
      <c r="J455" s="241">
        <v>3</v>
      </c>
      <c r="K455" s="241"/>
      <c r="L455" s="241"/>
      <c r="M455" s="241"/>
      <c r="N455" s="241"/>
      <c r="O455" s="241"/>
      <c r="P455" s="241"/>
      <c r="Q455" s="241"/>
      <c r="R455" s="241"/>
      <c r="S455" s="241"/>
      <c r="T455" s="241"/>
      <c r="U455" s="241"/>
      <c r="V455" s="241"/>
      <c r="W455" s="241"/>
      <c r="X455" s="241"/>
      <c r="Y455" s="241"/>
      <c r="Z455" s="242">
        <f t="shared" si="2721"/>
        <v>12</v>
      </c>
      <c r="AA455" s="243">
        <f t="shared" si="2835"/>
        <v>46</v>
      </c>
      <c r="AB455" s="51"/>
      <c r="AC455" s="56" t="s">
        <v>92</v>
      </c>
      <c r="AD455" s="57">
        <f t="shared" si="2722"/>
        <v>9</v>
      </c>
      <c r="AE455" s="57">
        <f t="shared" si="2680"/>
        <v>0</v>
      </c>
      <c r="AF455" s="57">
        <f t="shared" si="2681"/>
        <v>0</v>
      </c>
      <c r="AG455" s="57">
        <f t="shared" si="2682"/>
        <v>0</v>
      </c>
      <c r="AH455" s="57">
        <f t="shared" si="2683"/>
        <v>3</v>
      </c>
      <c r="AI455" s="57">
        <f t="shared" si="2684"/>
        <v>0</v>
      </c>
      <c r="AJ455" s="57">
        <f t="shared" si="2685"/>
        <v>0</v>
      </c>
      <c r="AK455" s="57">
        <f t="shared" si="2686"/>
        <v>0</v>
      </c>
      <c r="AL455" s="57">
        <f t="shared" si="2723"/>
        <v>0</v>
      </c>
      <c r="AM455" s="57">
        <f t="shared" si="2724"/>
        <v>0</v>
      </c>
      <c r="AN455" s="58">
        <f t="shared" si="2725"/>
        <v>12</v>
      </c>
      <c r="AO455" s="236" t="str">
        <f t="shared" si="2687"/>
        <v/>
      </c>
      <c r="AP455" s="293" t="s">
        <v>27</v>
      </c>
      <c r="AQ455" s="297">
        <f>SUM(C503:C506)</f>
        <v>373</v>
      </c>
      <c r="AR455" s="297">
        <f t="shared" ref="AR455" si="3209">SUM(D503:D506)</f>
        <v>42</v>
      </c>
      <c r="AS455" s="297">
        <f t="shared" ref="AS455" si="3210">SUM(E503:E506)</f>
        <v>0</v>
      </c>
      <c r="AT455" s="297">
        <f t="shared" ref="AT455" si="3211">SUM(F503:F506)</f>
        <v>31</v>
      </c>
      <c r="AU455" s="297">
        <f t="shared" ref="AU455" si="3212">SUM(G503:G506)</f>
        <v>6</v>
      </c>
      <c r="AV455" s="297">
        <f t="shared" ref="AV455" si="3213">SUM(H503:H506)</f>
        <v>0</v>
      </c>
      <c r="AW455" s="297">
        <f t="shared" ref="AW455" si="3214">SUM(I503:I506)</f>
        <v>0</v>
      </c>
      <c r="AX455" s="297">
        <f t="shared" ref="AX455" si="3215">SUM(J503:J506)</f>
        <v>52</v>
      </c>
      <c r="AY455" s="297">
        <f t="shared" ref="AY455" si="3216">SUM(K503:K506)</f>
        <v>3</v>
      </c>
      <c r="AZ455" s="297">
        <f t="shared" ref="AZ455" si="3217">SUM(L503:L506)</f>
        <v>0</v>
      </c>
      <c r="BA455" s="297">
        <f t="shared" ref="BA455" si="3218">SUM(M503:M506)</f>
        <v>0</v>
      </c>
      <c r="BB455" s="297">
        <f t="shared" ref="BB455" si="3219">SUM(N503:N506)</f>
        <v>0</v>
      </c>
      <c r="BC455" s="297">
        <f t="shared" ref="BC455" si="3220">SUM(O503:O506)</f>
        <v>1</v>
      </c>
      <c r="BD455" s="297">
        <f t="shared" ref="BD455" si="3221">SUM(P503:P506)</f>
        <v>1</v>
      </c>
      <c r="BE455" s="297">
        <f t="shared" ref="BE455" si="3222">SUM(Q503:Q506)</f>
        <v>0</v>
      </c>
      <c r="BF455" s="297">
        <f t="shared" ref="BF455" si="3223">SUM(R503:R506)</f>
        <v>4</v>
      </c>
      <c r="BG455" s="297">
        <f t="shared" ref="BG455" si="3224">SUM(S503:S506)</f>
        <v>19</v>
      </c>
      <c r="BH455" s="297">
        <f t="shared" ref="BH455" si="3225">SUM(T503:T506)</f>
        <v>0</v>
      </c>
      <c r="BI455" s="297">
        <f t="shared" ref="BI455" si="3226">SUM(U503:U506)</f>
        <v>0</v>
      </c>
      <c r="BJ455" s="297">
        <f t="shared" ref="BJ455" si="3227">SUM(V503:V506)</f>
        <v>0</v>
      </c>
      <c r="BK455" s="297">
        <f t="shared" ref="BK455" si="3228">SUM(W503:W506)</f>
        <v>1</v>
      </c>
      <c r="BL455" s="297">
        <f t="shared" ref="BL455" si="3229">SUM(X503:X506)</f>
        <v>0</v>
      </c>
      <c r="BM455" s="297">
        <f t="shared" ref="BM455" si="3230">SUM(Y503:Y506)</f>
        <v>0</v>
      </c>
      <c r="BN455" s="298">
        <f t="shared" si="2748"/>
        <v>533</v>
      </c>
      <c r="BO455" s="162" t="str">
        <f>IF(BN455=MAX($BN$439:$BN$462),1,IF(BN455=MAX($BN$455:$BN$458),3,""))</f>
        <v/>
      </c>
      <c r="BP455" s="51"/>
      <c r="BQ455" s="161" t="str">
        <f t="shared" si="2711"/>
        <v/>
      </c>
      <c r="BR455" s="152" t="s">
        <v>27</v>
      </c>
      <c r="BS455" s="93">
        <f t="shared" si="2794"/>
        <v>446</v>
      </c>
      <c r="BT455" s="93">
        <f t="shared" ref="BT455" si="3231">SUM(AE503:AE506)</f>
        <v>6</v>
      </c>
      <c r="BU455" s="93">
        <f t="shared" ref="BU455" si="3232">SUM(AF503:AF506)</f>
        <v>0</v>
      </c>
      <c r="BV455" s="93">
        <f t="shared" ref="BV455" si="3233">SUM(AG503:AG506)</f>
        <v>0</v>
      </c>
      <c r="BW455" s="93">
        <f t="shared" ref="BW455" si="3234">SUM(AH503:AH506)</f>
        <v>52</v>
      </c>
      <c r="BX455" s="93">
        <f t="shared" ref="BX455" si="3235">SUM(AI503:AI506)</f>
        <v>3</v>
      </c>
      <c r="BY455" s="93">
        <f t="shared" ref="BY455" si="3236">SUM(AJ503:AJ506)</f>
        <v>0</v>
      </c>
      <c r="BZ455" s="93">
        <f t="shared" ref="BZ455" si="3237">SUM(AK503:AK506)</f>
        <v>0</v>
      </c>
      <c r="CA455" s="93">
        <f t="shared" ref="CA455" si="3238">SUM(AL503:AL506)</f>
        <v>25</v>
      </c>
      <c r="CB455" s="93">
        <f t="shared" ref="CB455" si="3239">SUM(AM503:AM506)</f>
        <v>1</v>
      </c>
      <c r="CC455" s="141">
        <f t="shared" si="2758"/>
        <v>533</v>
      </c>
      <c r="CD455" s="160" t="str">
        <f t="shared" si="2759"/>
        <v/>
      </c>
      <c r="CE455" s="121"/>
      <c r="CF455" s="161" t="str">
        <f t="shared" si="2760"/>
        <v/>
      </c>
      <c r="CG455" s="152" t="s">
        <v>27</v>
      </c>
      <c r="CH455" s="93">
        <f>SUM(AD503:AD506)</f>
        <v>446</v>
      </c>
      <c r="CI455" s="93">
        <f>SUM(AE503:AK506)</f>
        <v>61</v>
      </c>
      <c r="CJ455" s="93">
        <f t="shared" si="2761"/>
        <v>26</v>
      </c>
      <c r="CK455" s="141">
        <f t="shared" si="2762"/>
        <v>533</v>
      </c>
      <c r="CM455" s="202" t="str">
        <f t="shared" si="2763"/>
        <v/>
      </c>
      <c r="CN455" s="152" t="s">
        <v>27</v>
      </c>
      <c r="CO455" s="93">
        <f t="shared" si="2764"/>
        <v>446</v>
      </c>
      <c r="CP455" s="93">
        <f t="shared" si="2765"/>
        <v>61</v>
      </c>
      <c r="CQ455" s="93">
        <f t="shared" si="2766"/>
        <v>26</v>
      </c>
      <c r="CR455" s="141">
        <f t="shared" si="2767"/>
        <v>533</v>
      </c>
      <c r="CS455" s="202" t="str">
        <f t="shared" si="2768"/>
        <v/>
      </c>
      <c r="CT455" s="152" t="s">
        <v>27</v>
      </c>
      <c r="CU455" s="93">
        <f t="shared" si="2769"/>
        <v>446</v>
      </c>
      <c r="CV455" s="93">
        <f t="shared" si="2770"/>
        <v>87</v>
      </c>
      <c r="CW455" s="141">
        <f t="shared" si="2771"/>
        <v>533</v>
      </c>
    </row>
    <row r="456" spans="2:101" s="55" customFormat="1" ht="13.5" hidden="1" outlineLevel="1">
      <c r="B456" s="15" t="s">
        <v>93</v>
      </c>
      <c r="C456" s="240">
        <v>15</v>
      </c>
      <c r="D456" s="240"/>
      <c r="E456" s="240"/>
      <c r="F456" s="240">
        <v>3</v>
      </c>
      <c r="G456" s="241"/>
      <c r="H456" s="241"/>
      <c r="I456" s="241"/>
      <c r="J456" s="241">
        <v>3</v>
      </c>
      <c r="K456" s="241"/>
      <c r="L456" s="241"/>
      <c r="M456" s="241"/>
      <c r="N456" s="241"/>
      <c r="O456" s="241"/>
      <c r="P456" s="241"/>
      <c r="Q456" s="241"/>
      <c r="R456" s="241"/>
      <c r="S456" s="241"/>
      <c r="T456" s="241"/>
      <c r="U456" s="241"/>
      <c r="V456" s="241"/>
      <c r="W456" s="241"/>
      <c r="X456" s="241"/>
      <c r="Y456" s="241"/>
      <c r="Z456" s="242">
        <f t="shared" si="2721"/>
        <v>21</v>
      </c>
      <c r="AA456" s="243">
        <f t="shared" si="2835"/>
        <v>59</v>
      </c>
      <c r="AB456" s="51"/>
      <c r="AC456" s="56" t="s">
        <v>93</v>
      </c>
      <c r="AD456" s="57">
        <f t="shared" si="2722"/>
        <v>18</v>
      </c>
      <c r="AE456" s="57">
        <f t="shared" si="2680"/>
        <v>0</v>
      </c>
      <c r="AF456" s="57">
        <f t="shared" si="2681"/>
        <v>0</v>
      </c>
      <c r="AG456" s="57">
        <f t="shared" si="2682"/>
        <v>0</v>
      </c>
      <c r="AH456" s="57">
        <f t="shared" si="2683"/>
        <v>3</v>
      </c>
      <c r="AI456" s="57">
        <f t="shared" si="2684"/>
        <v>0</v>
      </c>
      <c r="AJ456" s="57">
        <f t="shared" si="2685"/>
        <v>0</v>
      </c>
      <c r="AK456" s="57">
        <f t="shared" si="2686"/>
        <v>0</v>
      </c>
      <c r="AL456" s="57">
        <f t="shared" si="2723"/>
        <v>0</v>
      </c>
      <c r="AM456" s="57">
        <f t="shared" si="2724"/>
        <v>0</v>
      </c>
      <c r="AN456" s="58">
        <f t="shared" si="2725"/>
        <v>21</v>
      </c>
      <c r="AO456" s="236" t="str">
        <f t="shared" si="2687"/>
        <v/>
      </c>
      <c r="AP456" s="306" t="s">
        <v>28</v>
      </c>
      <c r="AQ456" s="307">
        <f>SUM(C507:C510)</f>
        <v>429</v>
      </c>
      <c r="AR456" s="307">
        <f t="shared" ref="AR456" si="3240">SUM(D507:D510)</f>
        <v>27</v>
      </c>
      <c r="AS456" s="307">
        <f t="shared" ref="AS456" si="3241">SUM(E507:E510)</f>
        <v>2</v>
      </c>
      <c r="AT456" s="307">
        <f t="shared" ref="AT456" si="3242">SUM(F507:F510)</f>
        <v>24</v>
      </c>
      <c r="AU456" s="307">
        <f t="shared" ref="AU456" si="3243">SUM(G507:G510)</f>
        <v>5</v>
      </c>
      <c r="AV456" s="307">
        <f t="shared" ref="AV456" si="3244">SUM(H507:H510)</f>
        <v>0</v>
      </c>
      <c r="AW456" s="307">
        <f t="shared" ref="AW456" si="3245">SUM(I507:I510)</f>
        <v>0</v>
      </c>
      <c r="AX456" s="307">
        <f t="shared" ref="AX456" si="3246">SUM(J507:J510)</f>
        <v>54</v>
      </c>
      <c r="AY456" s="307">
        <f t="shared" ref="AY456" si="3247">SUM(K507:K510)</f>
        <v>11</v>
      </c>
      <c r="AZ456" s="307">
        <f t="shared" ref="AZ456" si="3248">SUM(L507:L510)</f>
        <v>0</v>
      </c>
      <c r="BA456" s="307">
        <f t="shared" ref="BA456" si="3249">SUM(M507:M510)</f>
        <v>0</v>
      </c>
      <c r="BB456" s="307">
        <f t="shared" ref="BB456" si="3250">SUM(N507:N510)</f>
        <v>0</v>
      </c>
      <c r="BC456" s="307">
        <f t="shared" ref="BC456" si="3251">SUM(O507:O510)</f>
        <v>1</v>
      </c>
      <c r="BD456" s="307">
        <f t="shared" ref="BD456" si="3252">SUM(P507:P510)</f>
        <v>0</v>
      </c>
      <c r="BE456" s="307">
        <f t="shared" ref="BE456" si="3253">SUM(Q507:Q510)</f>
        <v>0</v>
      </c>
      <c r="BF456" s="307">
        <f t="shared" ref="BF456" si="3254">SUM(R507:R510)</f>
        <v>1</v>
      </c>
      <c r="BG456" s="307">
        <f t="shared" ref="BG456" si="3255">SUM(S507:S510)</f>
        <v>22</v>
      </c>
      <c r="BH456" s="307">
        <f t="shared" ref="BH456" si="3256">SUM(T507:T510)</f>
        <v>0</v>
      </c>
      <c r="BI456" s="307">
        <f t="shared" ref="BI456" si="3257">SUM(U507:U510)</f>
        <v>0</v>
      </c>
      <c r="BJ456" s="307">
        <f t="shared" ref="BJ456" si="3258">SUM(V507:V510)</f>
        <v>0</v>
      </c>
      <c r="BK456" s="307">
        <f t="shared" ref="BK456" si="3259">SUM(W507:W510)</f>
        <v>0</v>
      </c>
      <c r="BL456" s="307">
        <f t="shared" ref="BL456" si="3260">SUM(X507:X510)</f>
        <v>0</v>
      </c>
      <c r="BM456" s="307">
        <f t="shared" ref="BM456" si="3261">SUM(Y507:Y510)</f>
        <v>0</v>
      </c>
      <c r="BN456" s="308">
        <f t="shared" si="2748"/>
        <v>576</v>
      </c>
      <c r="BO456" s="162" t="str">
        <f>IF(BN456=MAX($BN$439:$BN$462),1,IF(BN456=MAX($BN$455:$BN$458),3,""))</f>
        <v/>
      </c>
      <c r="BP456" s="51"/>
      <c r="BQ456" s="161" t="str">
        <f t="shared" si="2711"/>
        <v/>
      </c>
      <c r="BR456" s="152" t="s">
        <v>28</v>
      </c>
      <c r="BS456" s="93">
        <f t="shared" si="2794"/>
        <v>482</v>
      </c>
      <c r="BT456" s="93">
        <f t="shared" ref="BT456" si="3262">SUM(AE507:AE510)</f>
        <v>5</v>
      </c>
      <c r="BU456" s="93">
        <f t="shared" ref="BU456" si="3263">SUM(AF507:AF510)</f>
        <v>0</v>
      </c>
      <c r="BV456" s="93">
        <f t="shared" ref="BV456" si="3264">SUM(AG507:AG510)</f>
        <v>0</v>
      </c>
      <c r="BW456" s="93">
        <f t="shared" ref="BW456" si="3265">SUM(AH507:AH510)</f>
        <v>54</v>
      </c>
      <c r="BX456" s="93">
        <f t="shared" ref="BX456" si="3266">SUM(AI507:AI510)</f>
        <v>11</v>
      </c>
      <c r="BY456" s="93">
        <f t="shared" ref="BY456" si="3267">SUM(AJ507:AJ510)</f>
        <v>0</v>
      </c>
      <c r="BZ456" s="93">
        <f t="shared" ref="BZ456" si="3268">SUM(AK507:AK510)</f>
        <v>0</v>
      </c>
      <c r="CA456" s="93">
        <f t="shared" ref="CA456" si="3269">SUM(AL507:AL510)</f>
        <v>24</v>
      </c>
      <c r="CB456" s="93">
        <f t="shared" ref="CB456" si="3270">SUM(AM507:AM510)</f>
        <v>0</v>
      </c>
      <c r="CC456" s="141">
        <f t="shared" si="2758"/>
        <v>576</v>
      </c>
      <c r="CD456" s="160" t="str">
        <f t="shared" si="2759"/>
        <v/>
      </c>
      <c r="CE456" s="121"/>
      <c r="CF456" s="161" t="str">
        <f t="shared" si="2760"/>
        <v/>
      </c>
      <c r="CG456" s="152" t="s">
        <v>28</v>
      </c>
      <c r="CH456" s="93">
        <f>SUM(AD507:AD510)</f>
        <v>482</v>
      </c>
      <c r="CI456" s="93">
        <f>SUM(AE507:AK510)</f>
        <v>70</v>
      </c>
      <c r="CJ456" s="93">
        <f t="shared" si="2761"/>
        <v>24</v>
      </c>
      <c r="CK456" s="141">
        <f t="shared" si="2762"/>
        <v>576</v>
      </c>
      <c r="CM456" s="202" t="str">
        <f t="shared" si="2763"/>
        <v/>
      </c>
      <c r="CN456" s="152" t="s">
        <v>28</v>
      </c>
      <c r="CO456" s="93">
        <f t="shared" si="2764"/>
        <v>482</v>
      </c>
      <c r="CP456" s="93">
        <f t="shared" si="2765"/>
        <v>70</v>
      </c>
      <c r="CQ456" s="93">
        <f t="shared" si="2766"/>
        <v>24</v>
      </c>
      <c r="CR456" s="141">
        <f t="shared" si="2767"/>
        <v>576</v>
      </c>
      <c r="CS456" s="202" t="str">
        <f t="shared" si="2768"/>
        <v/>
      </c>
      <c r="CT456" s="152" t="s">
        <v>28</v>
      </c>
      <c r="CU456" s="93">
        <f t="shared" si="2769"/>
        <v>482</v>
      </c>
      <c r="CV456" s="93">
        <f t="shared" si="2770"/>
        <v>94</v>
      </c>
      <c r="CW456" s="141">
        <f t="shared" si="2771"/>
        <v>576</v>
      </c>
    </row>
    <row r="457" spans="2:101" s="55" customFormat="1" ht="13.5" hidden="1" outlineLevel="1">
      <c r="B457" s="15" t="s">
        <v>94</v>
      </c>
      <c r="C457" s="240">
        <v>14</v>
      </c>
      <c r="D457" s="240">
        <v>2</v>
      </c>
      <c r="E457" s="240"/>
      <c r="F457" s="240">
        <v>2</v>
      </c>
      <c r="G457" s="241"/>
      <c r="H457" s="241"/>
      <c r="I457" s="241"/>
      <c r="J457" s="241">
        <v>3</v>
      </c>
      <c r="K457" s="241"/>
      <c r="L457" s="241"/>
      <c r="M457" s="241"/>
      <c r="N457" s="241"/>
      <c r="O457" s="241"/>
      <c r="P457" s="241"/>
      <c r="Q457" s="241"/>
      <c r="R457" s="241"/>
      <c r="S457" s="241"/>
      <c r="T457" s="241"/>
      <c r="U457" s="241"/>
      <c r="V457" s="241"/>
      <c r="W457" s="241"/>
      <c r="X457" s="241"/>
      <c r="Y457" s="241"/>
      <c r="Z457" s="242">
        <f t="shared" si="2721"/>
        <v>21</v>
      </c>
      <c r="AA457" s="243">
        <f t="shared" si="2835"/>
        <v>65</v>
      </c>
      <c r="AB457" s="51"/>
      <c r="AC457" s="56" t="s">
        <v>94</v>
      </c>
      <c r="AD457" s="57">
        <f t="shared" si="2722"/>
        <v>18</v>
      </c>
      <c r="AE457" s="57">
        <f t="shared" si="2680"/>
        <v>0</v>
      </c>
      <c r="AF457" s="57">
        <f t="shared" si="2681"/>
        <v>0</v>
      </c>
      <c r="AG457" s="57">
        <f t="shared" si="2682"/>
        <v>0</v>
      </c>
      <c r="AH457" s="57">
        <f t="shared" si="2683"/>
        <v>3</v>
      </c>
      <c r="AI457" s="57">
        <f t="shared" si="2684"/>
        <v>0</v>
      </c>
      <c r="AJ457" s="57">
        <f t="shared" si="2685"/>
        <v>0</v>
      </c>
      <c r="AK457" s="57">
        <f t="shared" si="2686"/>
        <v>0</v>
      </c>
      <c r="AL457" s="57">
        <f t="shared" si="2723"/>
        <v>0</v>
      </c>
      <c r="AM457" s="57">
        <f t="shared" si="2724"/>
        <v>0</v>
      </c>
      <c r="AN457" s="58">
        <f t="shared" si="2725"/>
        <v>21</v>
      </c>
      <c r="AO457" s="236">
        <f t="shared" si="2687"/>
        <v>3</v>
      </c>
      <c r="AP457" s="293" t="s">
        <v>29</v>
      </c>
      <c r="AQ457" s="297">
        <f>SUM(C511:C514)</f>
        <v>486</v>
      </c>
      <c r="AR457" s="297">
        <f t="shared" ref="AR457" si="3271">SUM(D511:D514)</f>
        <v>26</v>
      </c>
      <c r="AS457" s="297">
        <f t="shared" ref="AS457" si="3272">SUM(E511:E514)</f>
        <v>2</v>
      </c>
      <c r="AT457" s="297">
        <f t="shared" ref="AT457" si="3273">SUM(F511:F514)</f>
        <v>29</v>
      </c>
      <c r="AU457" s="297">
        <f t="shared" ref="AU457" si="3274">SUM(G511:G514)</f>
        <v>10</v>
      </c>
      <c r="AV457" s="297">
        <f t="shared" ref="AV457" si="3275">SUM(H511:H514)</f>
        <v>0</v>
      </c>
      <c r="AW457" s="297">
        <f t="shared" ref="AW457" si="3276">SUM(I511:I514)</f>
        <v>0</v>
      </c>
      <c r="AX457" s="297">
        <f t="shared" ref="AX457" si="3277">SUM(J511:J514)</f>
        <v>40</v>
      </c>
      <c r="AY457" s="297">
        <f t="shared" ref="AY457" si="3278">SUM(K511:K514)</f>
        <v>4</v>
      </c>
      <c r="AZ457" s="297">
        <f t="shared" ref="AZ457" si="3279">SUM(L511:L514)</f>
        <v>0</v>
      </c>
      <c r="BA457" s="297">
        <f t="shared" ref="BA457" si="3280">SUM(M511:M514)</f>
        <v>0</v>
      </c>
      <c r="BB457" s="297">
        <f t="shared" ref="BB457" si="3281">SUM(N511:N514)</f>
        <v>0</v>
      </c>
      <c r="BC457" s="297">
        <f t="shared" ref="BC457" si="3282">SUM(O511:O514)</f>
        <v>0</v>
      </c>
      <c r="BD457" s="297">
        <f t="shared" ref="BD457" si="3283">SUM(P511:P514)</f>
        <v>2</v>
      </c>
      <c r="BE457" s="297">
        <f t="shared" ref="BE457" si="3284">SUM(Q511:Q514)</f>
        <v>0</v>
      </c>
      <c r="BF457" s="297">
        <f t="shared" ref="BF457" si="3285">SUM(R511:R514)</f>
        <v>3</v>
      </c>
      <c r="BG457" s="297">
        <f t="shared" ref="BG457" si="3286">SUM(S511:S514)</f>
        <v>17</v>
      </c>
      <c r="BH457" s="297">
        <f t="shared" ref="BH457" si="3287">SUM(T511:T514)</f>
        <v>0</v>
      </c>
      <c r="BI457" s="297">
        <f t="shared" ref="BI457" si="3288">SUM(U511:U514)</f>
        <v>0</v>
      </c>
      <c r="BJ457" s="297">
        <f t="shared" ref="BJ457" si="3289">SUM(V511:V514)</f>
        <v>0</v>
      </c>
      <c r="BK457" s="297">
        <f t="shared" ref="BK457" si="3290">SUM(W511:W514)</f>
        <v>0</v>
      </c>
      <c r="BL457" s="297">
        <f t="shared" ref="BL457" si="3291">SUM(X511:X514)</f>
        <v>0</v>
      </c>
      <c r="BM457" s="297">
        <f t="shared" ref="BM457" si="3292">SUM(Y511:Y514)</f>
        <v>0</v>
      </c>
      <c r="BN457" s="298">
        <f t="shared" si="2748"/>
        <v>619</v>
      </c>
      <c r="BO457" s="162">
        <f>IF(BN457=MAX($BN$439:$BN$462),1,IF(BN457=MAX($BN$455:$BN$458),3,""))</f>
        <v>3</v>
      </c>
      <c r="BP457" s="51"/>
      <c r="BQ457" s="161">
        <f t="shared" si="2711"/>
        <v>3</v>
      </c>
      <c r="BR457" s="152" t="s">
        <v>29</v>
      </c>
      <c r="BS457" s="93">
        <f t="shared" si="2794"/>
        <v>543</v>
      </c>
      <c r="BT457" s="93">
        <f t="shared" ref="BT457" si="3293">SUM(AE511:AE514)</f>
        <v>10</v>
      </c>
      <c r="BU457" s="93">
        <f t="shared" ref="BU457" si="3294">SUM(AF511:AF514)</f>
        <v>0</v>
      </c>
      <c r="BV457" s="93">
        <f t="shared" ref="BV457" si="3295">SUM(AG511:AG514)</f>
        <v>0</v>
      </c>
      <c r="BW457" s="93">
        <f t="shared" ref="BW457" si="3296">SUM(AH511:AH514)</f>
        <v>40</v>
      </c>
      <c r="BX457" s="93">
        <f t="shared" ref="BX457" si="3297">SUM(AI511:AI514)</f>
        <v>4</v>
      </c>
      <c r="BY457" s="93">
        <f t="shared" ref="BY457" si="3298">SUM(AJ511:AJ514)</f>
        <v>0</v>
      </c>
      <c r="BZ457" s="93">
        <f t="shared" ref="BZ457" si="3299">SUM(AK511:AK514)</f>
        <v>0</v>
      </c>
      <c r="CA457" s="93">
        <f t="shared" ref="CA457" si="3300">SUM(AL511:AL514)</f>
        <v>22</v>
      </c>
      <c r="CB457" s="93">
        <f t="shared" ref="CB457" si="3301">SUM(AM511:AM514)</f>
        <v>0</v>
      </c>
      <c r="CC457" s="141">
        <f t="shared" si="2758"/>
        <v>619</v>
      </c>
      <c r="CD457" s="160">
        <f t="shared" si="2759"/>
        <v>3</v>
      </c>
      <c r="CE457" s="121"/>
      <c r="CF457" s="161">
        <f t="shared" si="2760"/>
        <v>3</v>
      </c>
      <c r="CG457" s="152" t="s">
        <v>29</v>
      </c>
      <c r="CH457" s="93">
        <f>SUM(AD511:AD514)</f>
        <v>543</v>
      </c>
      <c r="CI457" s="93">
        <f>SUM(AE511:AK514)</f>
        <v>54</v>
      </c>
      <c r="CJ457" s="93">
        <f t="shared" si="2761"/>
        <v>22</v>
      </c>
      <c r="CK457" s="141">
        <f t="shared" si="2762"/>
        <v>619</v>
      </c>
      <c r="CM457" s="202">
        <f t="shared" si="2763"/>
        <v>3</v>
      </c>
      <c r="CN457" s="152" t="s">
        <v>29</v>
      </c>
      <c r="CO457" s="93">
        <f t="shared" si="2764"/>
        <v>543</v>
      </c>
      <c r="CP457" s="93">
        <f t="shared" si="2765"/>
        <v>54</v>
      </c>
      <c r="CQ457" s="93">
        <f t="shared" si="2766"/>
        <v>22</v>
      </c>
      <c r="CR457" s="141">
        <f t="shared" si="2767"/>
        <v>619</v>
      </c>
      <c r="CS457" s="202">
        <f t="shared" si="2768"/>
        <v>3</v>
      </c>
      <c r="CT457" s="152" t="s">
        <v>29</v>
      </c>
      <c r="CU457" s="93">
        <f t="shared" si="2769"/>
        <v>543</v>
      </c>
      <c r="CV457" s="93">
        <f t="shared" si="2770"/>
        <v>76</v>
      </c>
      <c r="CW457" s="141">
        <f t="shared" si="2771"/>
        <v>619</v>
      </c>
    </row>
    <row r="458" spans="2:101" s="55" customFormat="1" ht="13.5" hidden="1" outlineLevel="1">
      <c r="B458" s="15" t="s">
        <v>95</v>
      </c>
      <c r="C458" s="240">
        <v>25</v>
      </c>
      <c r="D458" s="240">
        <v>4</v>
      </c>
      <c r="E458" s="240"/>
      <c r="F458" s="240">
        <v>2</v>
      </c>
      <c r="G458" s="241"/>
      <c r="H458" s="241"/>
      <c r="I458" s="241"/>
      <c r="J458" s="241">
        <v>2</v>
      </c>
      <c r="K458" s="241"/>
      <c r="L458" s="241"/>
      <c r="M458" s="241"/>
      <c r="N458" s="241"/>
      <c r="O458" s="241"/>
      <c r="P458" s="241"/>
      <c r="Q458" s="241"/>
      <c r="R458" s="241"/>
      <c r="S458" s="241"/>
      <c r="T458" s="241"/>
      <c r="U458" s="241"/>
      <c r="V458" s="241"/>
      <c r="W458" s="241"/>
      <c r="X458" s="241"/>
      <c r="Y458" s="241"/>
      <c r="Z458" s="242">
        <f t="shared" si="2721"/>
        <v>33</v>
      </c>
      <c r="AA458" s="243">
        <f t="shared" si="2835"/>
        <v>87</v>
      </c>
      <c r="AB458" s="51"/>
      <c r="AC458" s="56" t="s">
        <v>95</v>
      </c>
      <c r="AD458" s="57">
        <f t="shared" si="2722"/>
        <v>31</v>
      </c>
      <c r="AE458" s="57">
        <f t="shared" si="2680"/>
        <v>0</v>
      </c>
      <c r="AF458" s="57">
        <f t="shared" si="2681"/>
        <v>0</v>
      </c>
      <c r="AG458" s="57">
        <f t="shared" si="2682"/>
        <v>0</v>
      </c>
      <c r="AH458" s="57">
        <f t="shared" si="2683"/>
        <v>2</v>
      </c>
      <c r="AI458" s="57">
        <f t="shared" si="2684"/>
        <v>0</v>
      </c>
      <c r="AJ458" s="57">
        <f t="shared" si="2685"/>
        <v>0</v>
      </c>
      <c r="AK458" s="57">
        <f t="shared" si="2686"/>
        <v>0</v>
      </c>
      <c r="AL458" s="57">
        <f t="shared" si="2723"/>
        <v>0</v>
      </c>
      <c r="AM458" s="57">
        <f t="shared" si="2724"/>
        <v>0</v>
      </c>
      <c r="AN458" s="58">
        <f t="shared" si="2725"/>
        <v>33</v>
      </c>
      <c r="AO458" s="236" t="str">
        <f t="shared" si="2687"/>
        <v/>
      </c>
      <c r="AP458" s="306" t="s">
        <v>30</v>
      </c>
      <c r="AQ458" s="307">
        <f>SUM(C515:C518)</f>
        <v>477</v>
      </c>
      <c r="AR458" s="307">
        <f t="shared" ref="AR458" si="3302">SUM(D515:D518)</f>
        <v>21</v>
      </c>
      <c r="AS458" s="307">
        <f t="shared" ref="AS458" si="3303">SUM(E515:E518)</f>
        <v>4</v>
      </c>
      <c r="AT458" s="307">
        <f t="shared" ref="AT458" si="3304">SUM(F515:F518)</f>
        <v>25</v>
      </c>
      <c r="AU458" s="307">
        <f t="shared" ref="AU458" si="3305">SUM(G515:G518)</f>
        <v>4</v>
      </c>
      <c r="AV458" s="307">
        <f t="shared" ref="AV458" si="3306">SUM(H515:H518)</f>
        <v>1</v>
      </c>
      <c r="AW458" s="307">
        <f t="shared" ref="AW458" si="3307">SUM(I515:I518)</f>
        <v>1</v>
      </c>
      <c r="AX458" s="307">
        <f t="shared" ref="AX458" si="3308">SUM(J515:J518)</f>
        <v>20</v>
      </c>
      <c r="AY458" s="307">
        <f t="shared" ref="AY458" si="3309">SUM(K515:K518)</f>
        <v>3</v>
      </c>
      <c r="AZ458" s="307">
        <f t="shared" ref="AZ458" si="3310">SUM(L515:L518)</f>
        <v>0</v>
      </c>
      <c r="BA458" s="307">
        <f t="shared" ref="BA458" si="3311">SUM(M515:M518)</f>
        <v>0</v>
      </c>
      <c r="BB458" s="307">
        <f t="shared" ref="BB458" si="3312">SUM(N515:N518)</f>
        <v>0</v>
      </c>
      <c r="BC458" s="307">
        <f t="shared" ref="BC458" si="3313">SUM(O515:O518)</f>
        <v>0</v>
      </c>
      <c r="BD458" s="307">
        <f t="shared" ref="BD458" si="3314">SUM(P515:P518)</f>
        <v>2</v>
      </c>
      <c r="BE458" s="307">
        <f t="shared" ref="BE458" si="3315">SUM(Q515:Q518)</f>
        <v>0</v>
      </c>
      <c r="BF458" s="307">
        <f t="shared" ref="BF458" si="3316">SUM(R515:R518)</f>
        <v>0</v>
      </c>
      <c r="BG458" s="307">
        <f t="shared" ref="BG458" si="3317">SUM(S515:S518)</f>
        <v>14</v>
      </c>
      <c r="BH458" s="307">
        <f t="shared" ref="BH458" si="3318">SUM(T515:T518)</f>
        <v>0</v>
      </c>
      <c r="BI458" s="307">
        <f t="shared" ref="BI458" si="3319">SUM(U515:U518)</f>
        <v>0</v>
      </c>
      <c r="BJ458" s="307">
        <f t="shared" ref="BJ458" si="3320">SUM(V515:V518)</f>
        <v>0</v>
      </c>
      <c r="BK458" s="307">
        <f t="shared" ref="BK458" si="3321">SUM(W515:W518)</f>
        <v>0</v>
      </c>
      <c r="BL458" s="307">
        <f t="shared" ref="BL458" si="3322">SUM(X515:X518)</f>
        <v>0</v>
      </c>
      <c r="BM458" s="307">
        <f t="shared" ref="BM458" si="3323">SUM(Y515:Y518)</f>
        <v>0</v>
      </c>
      <c r="BN458" s="308">
        <f t="shared" si="2748"/>
        <v>572</v>
      </c>
      <c r="BO458" s="162" t="str">
        <f>IF(BN458=MAX($BN$439:$BN$462),1,IF(BN458=MAX($BN$455:$BN$458),3,""))</f>
        <v/>
      </c>
      <c r="BP458" s="51"/>
      <c r="BQ458" s="161" t="str">
        <f t="shared" si="2711"/>
        <v/>
      </c>
      <c r="BR458" s="152" t="s">
        <v>30</v>
      </c>
      <c r="BS458" s="93">
        <f t="shared" si="2794"/>
        <v>527</v>
      </c>
      <c r="BT458" s="93">
        <f t="shared" ref="BT458" si="3324">SUM(AE515:AE518)</f>
        <v>4</v>
      </c>
      <c r="BU458" s="93">
        <f t="shared" ref="BU458" si="3325">SUM(AF515:AF518)</f>
        <v>1</v>
      </c>
      <c r="BV458" s="93">
        <f t="shared" ref="BV458" si="3326">SUM(AG515:AG518)</f>
        <v>1</v>
      </c>
      <c r="BW458" s="93">
        <f t="shared" ref="BW458" si="3327">SUM(AH515:AH518)</f>
        <v>20</v>
      </c>
      <c r="BX458" s="93">
        <f t="shared" ref="BX458" si="3328">SUM(AI515:AI518)</f>
        <v>3</v>
      </c>
      <c r="BY458" s="93">
        <f t="shared" ref="BY458" si="3329">SUM(AJ515:AJ518)</f>
        <v>0</v>
      </c>
      <c r="BZ458" s="93">
        <f t="shared" ref="BZ458" si="3330">SUM(AK515:AK518)</f>
        <v>0</v>
      </c>
      <c r="CA458" s="93">
        <f t="shared" ref="CA458" si="3331">SUM(AL515:AL518)</f>
        <v>16</v>
      </c>
      <c r="CB458" s="93">
        <f t="shared" ref="CB458" si="3332">SUM(AM515:AM518)</f>
        <v>0</v>
      </c>
      <c r="CC458" s="141">
        <f t="shared" si="2758"/>
        <v>572</v>
      </c>
      <c r="CD458" s="160" t="str">
        <f t="shared" si="2759"/>
        <v/>
      </c>
      <c r="CE458" s="121"/>
      <c r="CF458" s="161" t="str">
        <f t="shared" si="2760"/>
        <v/>
      </c>
      <c r="CG458" s="152" t="s">
        <v>30</v>
      </c>
      <c r="CH458" s="93">
        <f>SUM(AD515:AD518)</f>
        <v>527</v>
      </c>
      <c r="CI458" s="93">
        <f>SUM(AE515:AK518)</f>
        <v>29</v>
      </c>
      <c r="CJ458" s="93">
        <f t="shared" si="2761"/>
        <v>16</v>
      </c>
      <c r="CK458" s="141">
        <f t="shared" si="2762"/>
        <v>572</v>
      </c>
      <c r="CM458" s="202" t="str">
        <f t="shared" si="2763"/>
        <v/>
      </c>
      <c r="CN458" s="152" t="s">
        <v>30</v>
      </c>
      <c r="CO458" s="93">
        <f t="shared" si="2764"/>
        <v>527</v>
      </c>
      <c r="CP458" s="93">
        <f t="shared" si="2765"/>
        <v>28</v>
      </c>
      <c r="CQ458" s="93">
        <f t="shared" si="2766"/>
        <v>17</v>
      </c>
      <c r="CR458" s="141">
        <f t="shared" si="2767"/>
        <v>572</v>
      </c>
      <c r="CS458" s="202" t="str">
        <f t="shared" si="2768"/>
        <v/>
      </c>
      <c r="CT458" s="152" t="s">
        <v>30</v>
      </c>
      <c r="CU458" s="93">
        <f t="shared" si="2769"/>
        <v>527</v>
      </c>
      <c r="CV458" s="93">
        <f t="shared" si="2770"/>
        <v>45</v>
      </c>
      <c r="CW458" s="141">
        <f t="shared" si="2771"/>
        <v>572</v>
      </c>
    </row>
    <row r="459" spans="2:101" s="55" customFormat="1" ht="13.5" hidden="1" outlineLevel="1">
      <c r="B459" s="15" t="s">
        <v>96</v>
      </c>
      <c r="C459" s="240">
        <v>23</v>
      </c>
      <c r="D459" s="240"/>
      <c r="E459" s="240"/>
      <c r="F459" s="240"/>
      <c r="G459" s="241">
        <v>1</v>
      </c>
      <c r="H459" s="241"/>
      <c r="I459" s="241"/>
      <c r="J459" s="241"/>
      <c r="K459" s="241">
        <v>1</v>
      </c>
      <c r="L459" s="241"/>
      <c r="M459" s="241"/>
      <c r="N459" s="241"/>
      <c r="O459" s="241"/>
      <c r="P459" s="241"/>
      <c r="Q459" s="241"/>
      <c r="R459" s="241"/>
      <c r="S459" s="241"/>
      <c r="T459" s="241"/>
      <c r="U459" s="241"/>
      <c r="V459" s="241"/>
      <c r="W459" s="241"/>
      <c r="X459" s="241"/>
      <c r="Y459" s="241"/>
      <c r="Z459" s="242">
        <f t="shared" si="2721"/>
        <v>25</v>
      </c>
      <c r="AA459" s="243">
        <f t="shared" si="2835"/>
        <v>100</v>
      </c>
      <c r="AB459" s="51"/>
      <c r="AC459" s="59" t="s">
        <v>96</v>
      </c>
      <c r="AD459" s="60">
        <f t="shared" si="2722"/>
        <v>23</v>
      </c>
      <c r="AE459" s="60">
        <f t="shared" si="2680"/>
        <v>1</v>
      </c>
      <c r="AF459" s="60">
        <f t="shared" si="2680"/>
        <v>0</v>
      </c>
      <c r="AG459" s="60">
        <f t="shared" si="2680"/>
        <v>0</v>
      </c>
      <c r="AH459" s="60">
        <f t="shared" si="2680"/>
        <v>0</v>
      </c>
      <c r="AI459" s="60">
        <f t="shared" si="2680"/>
        <v>1</v>
      </c>
      <c r="AJ459" s="60">
        <f t="shared" si="2680"/>
        <v>0</v>
      </c>
      <c r="AK459" s="60">
        <f t="shared" si="2680"/>
        <v>0</v>
      </c>
      <c r="AL459" s="60">
        <f t="shared" si="2723"/>
        <v>0</v>
      </c>
      <c r="AM459" s="60">
        <f t="shared" si="2724"/>
        <v>0</v>
      </c>
      <c r="AN459" s="61">
        <f t="shared" si="2725"/>
        <v>25</v>
      </c>
      <c r="AO459" s="236" t="str">
        <f t="shared" si="2687"/>
        <v/>
      </c>
      <c r="AP459" s="293" t="s">
        <v>31</v>
      </c>
      <c r="AQ459" s="297">
        <f>SUM(C519:C522)</f>
        <v>462</v>
      </c>
      <c r="AR459" s="297">
        <f t="shared" ref="AR459" si="3333">SUM(D519:D522)</f>
        <v>24</v>
      </c>
      <c r="AS459" s="297">
        <f t="shared" ref="AS459" si="3334">SUM(E519:E522)</f>
        <v>2</v>
      </c>
      <c r="AT459" s="297">
        <f t="shared" ref="AT459" si="3335">SUM(F519:F522)</f>
        <v>17</v>
      </c>
      <c r="AU459" s="297">
        <f t="shared" ref="AU459" si="3336">SUM(G519:G522)</f>
        <v>5</v>
      </c>
      <c r="AV459" s="297">
        <f t="shared" ref="AV459" si="3337">SUM(H519:H522)</f>
        <v>2</v>
      </c>
      <c r="AW459" s="297">
        <f t="shared" ref="AW459" si="3338">SUM(I519:I522)</f>
        <v>0</v>
      </c>
      <c r="AX459" s="297">
        <f t="shared" ref="AX459" si="3339">SUM(J519:J522)</f>
        <v>19</v>
      </c>
      <c r="AY459" s="297">
        <f t="shared" ref="AY459" si="3340">SUM(K519:K522)</f>
        <v>4</v>
      </c>
      <c r="AZ459" s="297">
        <f t="shared" ref="AZ459" si="3341">SUM(L519:L522)</f>
        <v>0</v>
      </c>
      <c r="BA459" s="297">
        <f t="shared" ref="BA459" si="3342">SUM(M519:M522)</f>
        <v>1</v>
      </c>
      <c r="BB459" s="297">
        <f t="shared" ref="BB459" si="3343">SUM(N519:N522)</f>
        <v>0</v>
      </c>
      <c r="BC459" s="297">
        <f t="shared" ref="BC459" si="3344">SUM(O519:O522)</f>
        <v>0</v>
      </c>
      <c r="BD459" s="297">
        <f t="shared" ref="BD459" si="3345">SUM(P519:P522)</f>
        <v>2</v>
      </c>
      <c r="BE459" s="297">
        <f t="shared" ref="BE459" si="3346">SUM(Q519:Q522)</f>
        <v>0</v>
      </c>
      <c r="BF459" s="297">
        <f t="shared" ref="BF459" si="3347">SUM(R519:R522)</f>
        <v>2</v>
      </c>
      <c r="BG459" s="297">
        <f t="shared" ref="BG459" si="3348">SUM(S519:S522)</f>
        <v>16</v>
      </c>
      <c r="BH459" s="297">
        <f t="shared" ref="BH459" si="3349">SUM(T519:T522)</f>
        <v>0</v>
      </c>
      <c r="BI459" s="297">
        <f t="shared" ref="BI459" si="3350">SUM(U519:U522)</f>
        <v>0</v>
      </c>
      <c r="BJ459" s="297">
        <f t="shared" ref="BJ459" si="3351">SUM(V519:V522)</f>
        <v>0</v>
      </c>
      <c r="BK459" s="297">
        <f t="shared" ref="BK459" si="3352">SUM(W519:W522)</f>
        <v>0</v>
      </c>
      <c r="BL459" s="297">
        <f t="shared" ref="BL459" si="3353">SUM(X519:X522)</f>
        <v>0</v>
      </c>
      <c r="BM459" s="297">
        <f t="shared" ref="BM459" si="3354">SUM(Y519:Y522)</f>
        <v>0</v>
      </c>
      <c r="BN459" s="298">
        <f t="shared" si="2748"/>
        <v>556</v>
      </c>
      <c r="BO459" s="162" t="str">
        <f>IF(BN459=MAX($BN$439:$BN$462),1,"")</f>
        <v/>
      </c>
      <c r="BP459" s="51"/>
      <c r="BQ459" s="161" t="str">
        <f t="shared" si="2711"/>
        <v/>
      </c>
      <c r="BR459" s="152" t="s">
        <v>31</v>
      </c>
      <c r="BS459" s="93">
        <f t="shared" si="2794"/>
        <v>505</v>
      </c>
      <c r="BT459" s="93">
        <f t="shared" ref="BT459" si="3355">SUM(AE519:AE522)</f>
        <v>5</v>
      </c>
      <c r="BU459" s="93">
        <f t="shared" ref="BU459" si="3356">SUM(AF519:AF522)</f>
        <v>2</v>
      </c>
      <c r="BV459" s="93">
        <f t="shared" ref="BV459" si="3357">SUM(AG519:AG522)</f>
        <v>0</v>
      </c>
      <c r="BW459" s="93">
        <f t="shared" ref="BW459" si="3358">SUM(AH519:AH522)</f>
        <v>19</v>
      </c>
      <c r="BX459" s="93">
        <f t="shared" ref="BX459" si="3359">SUM(AI519:AI522)</f>
        <v>4</v>
      </c>
      <c r="BY459" s="93">
        <f t="shared" ref="BY459" si="3360">SUM(AJ519:AJ522)</f>
        <v>0</v>
      </c>
      <c r="BZ459" s="93">
        <f t="shared" ref="BZ459" si="3361">SUM(AK519:AK522)</f>
        <v>1</v>
      </c>
      <c r="CA459" s="93">
        <f t="shared" ref="CA459" si="3362">SUM(AL519:AL522)</f>
        <v>20</v>
      </c>
      <c r="CB459" s="93">
        <f t="shared" ref="CB459" si="3363">SUM(AM519:AM522)</f>
        <v>0</v>
      </c>
      <c r="CC459" s="141">
        <f t="shared" si="2758"/>
        <v>556</v>
      </c>
      <c r="CD459" s="160" t="str">
        <f t="shared" si="2759"/>
        <v/>
      </c>
      <c r="CE459" s="121"/>
      <c r="CF459" s="161" t="str">
        <f t="shared" si="2760"/>
        <v/>
      </c>
      <c r="CG459" s="152" t="s">
        <v>31</v>
      </c>
      <c r="CH459" s="93">
        <f>SUM(AD519:AD522)</f>
        <v>505</v>
      </c>
      <c r="CI459" s="93">
        <f>SUM(AE519:AK522)</f>
        <v>31</v>
      </c>
      <c r="CJ459" s="93">
        <f t="shared" si="2761"/>
        <v>20</v>
      </c>
      <c r="CK459" s="141">
        <f t="shared" si="2762"/>
        <v>556</v>
      </c>
      <c r="CM459" s="202" t="str">
        <f t="shared" si="2763"/>
        <v/>
      </c>
      <c r="CN459" s="152" t="s">
        <v>31</v>
      </c>
      <c r="CO459" s="93">
        <f t="shared" si="2764"/>
        <v>505</v>
      </c>
      <c r="CP459" s="93">
        <f t="shared" si="2765"/>
        <v>30</v>
      </c>
      <c r="CQ459" s="93">
        <f t="shared" si="2766"/>
        <v>21</v>
      </c>
      <c r="CR459" s="141">
        <f t="shared" si="2767"/>
        <v>556</v>
      </c>
      <c r="CS459" s="202" t="str">
        <f t="shared" si="2768"/>
        <v/>
      </c>
      <c r="CT459" s="152" t="s">
        <v>31</v>
      </c>
      <c r="CU459" s="93">
        <f t="shared" si="2769"/>
        <v>505</v>
      </c>
      <c r="CV459" s="93">
        <f t="shared" si="2770"/>
        <v>51</v>
      </c>
      <c r="CW459" s="141">
        <f t="shared" si="2771"/>
        <v>556</v>
      </c>
    </row>
    <row r="460" spans="2:101" s="55" customFormat="1" ht="13.5" hidden="1" outlineLevel="1">
      <c r="B460" s="15" t="s">
        <v>97</v>
      </c>
      <c r="C460" s="240">
        <v>24</v>
      </c>
      <c r="D460" s="240">
        <v>3</v>
      </c>
      <c r="E460" s="240"/>
      <c r="F460" s="240"/>
      <c r="G460" s="241"/>
      <c r="H460" s="241"/>
      <c r="I460" s="241"/>
      <c r="J460" s="241">
        <v>3</v>
      </c>
      <c r="K460" s="241">
        <v>1</v>
      </c>
      <c r="L460" s="241"/>
      <c r="M460" s="241"/>
      <c r="N460" s="241"/>
      <c r="O460" s="241"/>
      <c r="P460" s="241"/>
      <c r="Q460" s="241"/>
      <c r="R460" s="241"/>
      <c r="S460" s="241"/>
      <c r="T460" s="241"/>
      <c r="U460" s="241"/>
      <c r="V460" s="241"/>
      <c r="W460" s="241"/>
      <c r="X460" s="241"/>
      <c r="Y460" s="241"/>
      <c r="Z460" s="242">
        <f t="shared" si="2721"/>
        <v>31</v>
      </c>
      <c r="AA460" s="243">
        <f t="shared" si="2835"/>
        <v>110</v>
      </c>
      <c r="AB460" s="51"/>
      <c r="AC460" s="59" t="s">
        <v>97</v>
      </c>
      <c r="AD460" s="60">
        <f t="shared" si="2722"/>
        <v>27</v>
      </c>
      <c r="AE460" s="60">
        <f t="shared" ref="AE460:AK496" si="3364">G460</f>
        <v>0</v>
      </c>
      <c r="AF460" s="60">
        <f t="shared" si="3364"/>
        <v>0</v>
      </c>
      <c r="AG460" s="60">
        <f t="shared" si="3364"/>
        <v>0</v>
      </c>
      <c r="AH460" s="60">
        <f t="shared" si="3364"/>
        <v>3</v>
      </c>
      <c r="AI460" s="60">
        <f t="shared" si="3364"/>
        <v>1</v>
      </c>
      <c r="AJ460" s="60">
        <f t="shared" si="3364"/>
        <v>0</v>
      </c>
      <c r="AK460" s="60">
        <f t="shared" si="3364"/>
        <v>0</v>
      </c>
      <c r="AL460" s="60">
        <f t="shared" si="2723"/>
        <v>0</v>
      </c>
      <c r="AM460" s="60">
        <f t="shared" si="2724"/>
        <v>0</v>
      </c>
      <c r="AN460" s="61">
        <f t="shared" si="2725"/>
        <v>31</v>
      </c>
      <c r="AO460" s="236" t="str">
        <f t="shared" si="2687"/>
        <v/>
      </c>
      <c r="AP460" s="306" t="s">
        <v>32</v>
      </c>
      <c r="AQ460" s="307">
        <f>SUM(C523:C526)</f>
        <v>396</v>
      </c>
      <c r="AR460" s="307">
        <f t="shared" ref="AR460" si="3365">SUM(D523:D526)</f>
        <v>14</v>
      </c>
      <c r="AS460" s="307">
        <f t="shared" ref="AS460" si="3366">SUM(E523:E526)</f>
        <v>0</v>
      </c>
      <c r="AT460" s="307">
        <f t="shared" ref="AT460" si="3367">SUM(F523:F526)</f>
        <v>29</v>
      </c>
      <c r="AU460" s="307">
        <f t="shared" ref="AU460" si="3368">SUM(G523:G526)</f>
        <v>5</v>
      </c>
      <c r="AV460" s="307">
        <f t="shared" ref="AV460" si="3369">SUM(H523:H526)</f>
        <v>1</v>
      </c>
      <c r="AW460" s="307">
        <f t="shared" ref="AW460" si="3370">SUM(I523:I526)</f>
        <v>0</v>
      </c>
      <c r="AX460" s="307">
        <f t="shared" ref="AX460" si="3371">SUM(J523:J526)</f>
        <v>7</v>
      </c>
      <c r="AY460" s="307">
        <f t="shared" ref="AY460" si="3372">SUM(K523:K526)</f>
        <v>2</v>
      </c>
      <c r="AZ460" s="307">
        <f t="shared" ref="AZ460" si="3373">SUM(L523:L526)</f>
        <v>1</v>
      </c>
      <c r="BA460" s="307">
        <f t="shared" ref="BA460" si="3374">SUM(M523:M526)</f>
        <v>0</v>
      </c>
      <c r="BB460" s="307">
        <f t="shared" ref="BB460" si="3375">SUM(N523:N526)</f>
        <v>0</v>
      </c>
      <c r="BC460" s="307">
        <f t="shared" ref="BC460" si="3376">SUM(O523:O526)</f>
        <v>0</v>
      </c>
      <c r="BD460" s="307">
        <f t="shared" ref="BD460" si="3377">SUM(P523:P526)</f>
        <v>0</v>
      </c>
      <c r="BE460" s="307">
        <f t="shared" ref="BE460" si="3378">SUM(Q523:Q526)</f>
        <v>0</v>
      </c>
      <c r="BF460" s="307">
        <f t="shared" ref="BF460" si="3379">SUM(R523:R526)</f>
        <v>0</v>
      </c>
      <c r="BG460" s="307">
        <f t="shared" ref="BG460" si="3380">SUM(S523:S526)</f>
        <v>2</v>
      </c>
      <c r="BH460" s="307">
        <f t="shared" ref="BH460" si="3381">SUM(T523:T526)</f>
        <v>0</v>
      </c>
      <c r="BI460" s="307">
        <f t="shared" ref="BI460" si="3382">SUM(U523:U526)</f>
        <v>0</v>
      </c>
      <c r="BJ460" s="307">
        <f t="shared" ref="BJ460" si="3383">SUM(V523:V526)</f>
        <v>0</v>
      </c>
      <c r="BK460" s="307">
        <f t="shared" ref="BK460" si="3384">SUM(W523:W526)</f>
        <v>0</v>
      </c>
      <c r="BL460" s="307">
        <f t="shared" ref="BL460" si="3385">SUM(X523:X526)</f>
        <v>0</v>
      </c>
      <c r="BM460" s="307">
        <f t="shared" ref="BM460" si="3386">SUM(Y523:Y526)</f>
        <v>0</v>
      </c>
      <c r="BN460" s="308">
        <f t="shared" si="2748"/>
        <v>457</v>
      </c>
      <c r="BO460" s="162" t="str">
        <f>IF(BN460=MAX($BN$439:$BN$462),1,"")</f>
        <v/>
      </c>
      <c r="BP460" s="51"/>
      <c r="BQ460" s="161" t="str">
        <f t="shared" si="2711"/>
        <v/>
      </c>
      <c r="BR460" s="152" t="s">
        <v>32</v>
      </c>
      <c r="BS460" s="93">
        <f t="shared" si="2794"/>
        <v>439</v>
      </c>
      <c r="BT460" s="93">
        <f t="shared" ref="BT460" si="3387">SUM(AE523:AE526)</f>
        <v>5</v>
      </c>
      <c r="BU460" s="93">
        <f t="shared" ref="BU460" si="3388">SUM(AF523:AF526)</f>
        <v>1</v>
      </c>
      <c r="BV460" s="93">
        <f t="shared" ref="BV460" si="3389">SUM(AG523:AG526)</f>
        <v>0</v>
      </c>
      <c r="BW460" s="93">
        <f t="shared" ref="BW460" si="3390">SUM(AH523:AH526)</f>
        <v>7</v>
      </c>
      <c r="BX460" s="93">
        <f t="shared" ref="BX460" si="3391">SUM(AI523:AI526)</f>
        <v>2</v>
      </c>
      <c r="BY460" s="93">
        <f t="shared" ref="BY460" si="3392">SUM(AJ523:AJ526)</f>
        <v>1</v>
      </c>
      <c r="BZ460" s="93">
        <f t="shared" ref="BZ460" si="3393">SUM(AK523:AK526)</f>
        <v>0</v>
      </c>
      <c r="CA460" s="93">
        <f t="shared" ref="CA460" si="3394">SUM(AL523:AL526)</f>
        <v>2</v>
      </c>
      <c r="CB460" s="93">
        <f t="shared" ref="CB460" si="3395">SUM(AM523:AM526)</f>
        <v>0</v>
      </c>
      <c r="CC460" s="141">
        <f t="shared" si="2758"/>
        <v>457</v>
      </c>
      <c r="CD460" s="160" t="str">
        <f t="shared" si="2759"/>
        <v/>
      </c>
      <c r="CE460" s="121"/>
      <c r="CF460" s="161" t="str">
        <f t="shared" si="2760"/>
        <v/>
      </c>
      <c r="CG460" s="152" t="s">
        <v>32</v>
      </c>
      <c r="CH460" s="93">
        <f>SUM(AD523:AD526)</f>
        <v>439</v>
      </c>
      <c r="CI460" s="93">
        <f>SUM(AE523:AK526)</f>
        <v>16</v>
      </c>
      <c r="CJ460" s="93">
        <f t="shared" si="2761"/>
        <v>2</v>
      </c>
      <c r="CK460" s="141">
        <f t="shared" si="2762"/>
        <v>457</v>
      </c>
      <c r="CM460" s="202" t="str">
        <f t="shared" si="2763"/>
        <v/>
      </c>
      <c r="CN460" s="152" t="s">
        <v>32</v>
      </c>
      <c r="CO460" s="93">
        <f t="shared" si="2764"/>
        <v>439</v>
      </c>
      <c r="CP460" s="93">
        <f t="shared" si="2765"/>
        <v>15</v>
      </c>
      <c r="CQ460" s="93">
        <f t="shared" si="2766"/>
        <v>3</v>
      </c>
      <c r="CR460" s="141">
        <f t="shared" si="2767"/>
        <v>457</v>
      </c>
      <c r="CS460" s="202" t="str">
        <f t="shared" si="2768"/>
        <v/>
      </c>
      <c r="CT460" s="152" t="s">
        <v>32</v>
      </c>
      <c r="CU460" s="93">
        <f t="shared" si="2769"/>
        <v>439</v>
      </c>
      <c r="CV460" s="93">
        <f t="shared" si="2770"/>
        <v>18</v>
      </c>
      <c r="CW460" s="141">
        <f t="shared" si="2771"/>
        <v>457</v>
      </c>
    </row>
    <row r="461" spans="2:101" s="55" customFormat="1" ht="13.5" hidden="1" outlineLevel="1">
      <c r="B461" s="15" t="s">
        <v>98</v>
      </c>
      <c r="C461" s="240">
        <v>30</v>
      </c>
      <c r="D461" s="240">
        <v>2</v>
      </c>
      <c r="E461" s="240"/>
      <c r="F461" s="240"/>
      <c r="G461" s="241"/>
      <c r="H461" s="241"/>
      <c r="I461" s="241"/>
      <c r="J461" s="241">
        <v>3</v>
      </c>
      <c r="K461" s="241"/>
      <c r="L461" s="241"/>
      <c r="M461" s="241"/>
      <c r="N461" s="241"/>
      <c r="O461" s="241"/>
      <c r="P461" s="241"/>
      <c r="Q461" s="241"/>
      <c r="R461" s="241"/>
      <c r="S461" s="241"/>
      <c r="T461" s="241"/>
      <c r="U461" s="241"/>
      <c r="V461" s="241"/>
      <c r="W461" s="241"/>
      <c r="X461" s="241"/>
      <c r="Y461" s="241"/>
      <c r="Z461" s="242">
        <f t="shared" si="2721"/>
        <v>35</v>
      </c>
      <c r="AA461" s="243">
        <f t="shared" si="2835"/>
        <v>124</v>
      </c>
      <c r="AB461" s="51"/>
      <c r="AC461" s="59" t="s">
        <v>98</v>
      </c>
      <c r="AD461" s="60">
        <f t="shared" si="2722"/>
        <v>32</v>
      </c>
      <c r="AE461" s="60">
        <f t="shared" si="3364"/>
        <v>0</v>
      </c>
      <c r="AF461" s="60">
        <f t="shared" si="3364"/>
        <v>0</v>
      </c>
      <c r="AG461" s="60">
        <f t="shared" si="3364"/>
        <v>0</v>
      </c>
      <c r="AH461" s="60">
        <f t="shared" si="3364"/>
        <v>3</v>
      </c>
      <c r="AI461" s="60">
        <f t="shared" si="3364"/>
        <v>0</v>
      </c>
      <c r="AJ461" s="60">
        <f t="shared" si="3364"/>
        <v>0</v>
      </c>
      <c r="AK461" s="60">
        <f t="shared" si="3364"/>
        <v>0</v>
      </c>
      <c r="AL461" s="60">
        <f t="shared" si="2723"/>
        <v>0</v>
      </c>
      <c r="AM461" s="60">
        <f t="shared" si="2724"/>
        <v>0</v>
      </c>
      <c r="AN461" s="61">
        <f t="shared" si="2725"/>
        <v>35</v>
      </c>
      <c r="AO461" s="236" t="str">
        <f t="shared" si="2687"/>
        <v/>
      </c>
      <c r="AP461" s="293" t="s">
        <v>33</v>
      </c>
      <c r="AQ461" s="297">
        <f>SUM(C527:C530)</f>
        <v>265</v>
      </c>
      <c r="AR461" s="297">
        <f t="shared" ref="AR461" si="3396">SUM(D527:D530)</f>
        <v>13</v>
      </c>
      <c r="AS461" s="297">
        <f t="shared" ref="AS461" si="3397">SUM(E527:E530)</f>
        <v>0</v>
      </c>
      <c r="AT461" s="297">
        <f t="shared" ref="AT461" si="3398">SUM(F527:F530)</f>
        <v>28</v>
      </c>
      <c r="AU461" s="297">
        <f t="shared" ref="AU461" si="3399">SUM(G527:G530)</f>
        <v>5</v>
      </c>
      <c r="AV461" s="297">
        <f t="shared" ref="AV461" si="3400">SUM(H527:H530)</f>
        <v>0</v>
      </c>
      <c r="AW461" s="297">
        <f t="shared" ref="AW461" si="3401">SUM(I527:I530)</f>
        <v>0</v>
      </c>
      <c r="AX461" s="297">
        <f t="shared" ref="AX461" si="3402">SUM(J527:J530)</f>
        <v>2</v>
      </c>
      <c r="AY461" s="297">
        <f t="shared" ref="AY461" si="3403">SUM(K527:K530)</f>
        <v>2</v>
      </c>
      <c r="AZ461" s="297">
        <f t="shared" ref="AZ461" si="3404">SUM(L527:L530)</f>
        <v>0</v>
      </c>
      <c r="BA461" s="297">
        <f t="shared" ref="BA461" si="3405">SUM(M527:M530)</f>
        <v>0</v>
      </c>
      <c r="BB461" s="297">
        <f t="shared" ref="BB461" si="3406">SUM(N527:N530)</f>
        <v>0</v>
      </c>
      <c r="BC461" s="297">
        <f t="shared" ref="BC461" si="3407">SUM(O527:O530)</f>
        <v>0</v>
      </c>
      <c r="BD461" s="297">
        <f t="shared" ref="BD461" si="3408">SUM(P527:P530)</f>
        <v>0</v>
      </c>
      <c r="BE461" s="297">
        <f t="shared" ref="BE461" si="3409">SUM(Q527:Q530)</f>
        <v>0</v>
      </c>
      <c r="BF461" s="297">
        <f t="shared" ref="BF461" si="3410">SUM(R527:R530)</f>
        <v>0</v>
      </c>
      <c r="BG461" s="297">
        <f t="shared" ref="BG461" si="3411">SUM(S527:S530)</f>
        <v>1</v>
      </c>
      <c r="BH461" s="297">
        <f t="shared" ref="BH461" si="3412">SUM(T527:T530)</f>
        <v>0</v>
      </c>
      <c r="BI461" s="297">
        <f t="shared" ref="BI461" si="3413">SUM(U527:U530)</f>
        <v>0</v>
      </c>
      <c r="BJ461" s="297">
        <f t="shared" ref="BJ461" si="3414">SUM(V527:V530)</f>
        <v>0</v>
      </c>
      <c r="BK461" s="297">
        <f t="shared" ref="BK461" si="3415">SUM(W527:W530)</f>
        <v>0</v>
      </c>
      <c r="BL461" s="297">
        <f t="shared" ref="BL461" si="3416">SUM(X527:X530)</f>
        <v>0</v>
      </c>
      <c r="BM461" s="297">
        <f t="shared" ref="BM461" si="3417">SUM(Y527:Y530)</f>
        <v>0</v>
      </c>
      <c r="BN461" s="298">
        <f t="shared" si="2748"/>
        <v>316</v>
      </c>
      <c r="BO461" s="162" t="str">
        <f>IF(BN461=MAX($BN$439:$BN$462),1,"")</f>
        <v/>
      </c>
      <c r="BP461" s="51"/>
      <c r="BQ461" s="161" t="str">
        <f t="shared" si="2711"/>
        <v/>
      </c>
      <c r="BR461" s="152" t="s">
        <v>33</v>
      </c>
      <c r="BS461" s="93">
        <f t="shared" si="2794"/>
        <v>306</v>
      </c>
      <c r="BT461" s="93">
        <f t="shared" ref="BT461" si="3418">SUM(AE527:AE530)</f>
        <v>5</v>
      </c>
      <c r="BU461" s="93">
        <f t="shared" ref="BU461" si="3419">SUM(AF527:AF530)</f>
        <v>0</v>
      </c>
      <c r="BV461" s="93">
        <f t="shared" ref="BV461" si="3420">SUM(AG527:AG530)</f>
        <v>0</v>
      </c>
      <c r="BW461" s="93">
        <f t="shared" ref="BW461" si="3421">SUM(AH527:AH530)</f>
        <v>2</v>
      </c>
      <c r="BX461" s="93">
        <f t="shared" ref="BX461" si="3422">SUM(AI527:AI530)</f>
        <v>2</v>
      </c>
      <c r="BY461" s="93">
        <f t="shared" ref="BY461" si="3423">SUM(AJ527:AJ530)</f>
        <v>0</v>
      </c>
      <c r="BZ461" s="93">
        <f t="shared" ref="BZ461" si="3424">SUM(AK527:AK530)</f>
        <v>0</v>
      </c>
      <c r="CA461" s="93">
        <f t="shared" ref="CA461" si="3425">SUM(AL527:AL530)</f>
        <v>1</v>
      </c>
      <c r="CB461" s="93">
        <f t="shared" ref="CB461" si="3426">SUM(AM527:AM530)</f>
        <v>0</v>
      </c>
      <c r="CC461" s="141">
        <f t="shared" si="2758"/>
        <v>316</v>
      </c>
      <c r="CD461" s="160" t="str">
        <f t="shared" si="2759"/>
        <v/>
      </c>
      <c r="CE461" s="121"/>
      <c r="CF461" s="161" t="str">
        <f t="shared" si="2760"/>
        <v/>
      </c>
      <c r="CG461" s="152" t="s">
        <v>33</v>
      </c>
      <c r="CH461" s="93">
        <f>SUM(AD527:AD530)</f>
        <v>306</v>
      </c>
      <c r="CI461" s="93">
        <f>SUM(AE527:AK530)</f>
        <v>9</v>
      </c>
      <c r="CJ461" s="93">
        <f t="shared" si="2761"/>
        <v>1</v>
      </c>
      <c r="CK461" s="141">
        <f t="shared" si="2762"/>
        <v>316</v>
      </c>
      <c r="CM461" s="202" t="str">
        <f t="shared" si="2763"/>
        <v/>
      </c>
      <c r="CN461" s="152" t="s">
        <v>33</v>
      </c>
      <c r="CO461" s="93">
        <f t="shared" si="2764"/>
        <v>306</v>
      </c>
      <c r="CP461" s="93">
        <f t="shared" si="2765"/>
        <v>9</v>
      </c>
      <c r="CQ461" s="93">
        <f t="shared" si="2766"/>
        <v>1</v>
      </c>
      <c r="CR461" s="141">
        <f t="shared" si="2767"/>
        <v>316</v>
      </c>
      <c r="CS461" s="202" t="str">
        <f t="shared" si="2768"/>
        <v/>
      </c>
      <c r="CT461" s="152" t="s">
        <v>33</v>
      </c>
      <c r="CU461" s="93">
        <f t="shared" si="2769"/>
        <v>306</v>
      </c>
      <c r="CV461" s="93">
        <f t="shared" si="2770"/>
        <v>10</v>
      </c>
      <c r="CW461" s="141">
        <f t="shared" si="2771"/>
        <v>316</v>
      </c>
    </row>
    <row r="462" spans="2:101" s="55" customFormat="1" ht="14.25" hidden="1" outlineLevel="1" thickBot="1">
      <c r="B462" s="15" t="s">
        <v>99</v>
      </c>
      <c r="C462" s="240">
        <v>61</v>
      </c>
      <c r="D462" s="240">
        <v>2</v>
      </c>
      <c r="E462" s="240">
        <v>1</v>
      </c>
      <c r="F462" s="240">
        <v>2</v>
      </c>
      <c r="G462" s="241"/>
      <c r="H462" s="241"/>
      <c r="I462" s="241"/>
      <c r="J462" s="241">
        <v>4</v>
      </c>
      <c r="K462" s="241"/>
      <c r="L462" s="241"/>
      <c r="M462" s="241"/>
      <c r="N462" s="241"/>
      <c r="O462" s="241"/>
      <c r="P462" s="241"/>
      <c r="Q462" s="241"/>
      <c r="R462" s="241">
        <v>1</v>
      </c>
      <c r="S462" s="241"/>
      <c r="T462" s="241"/>
      <c r="U462" s="241"/>
      <c r="V462" s="241"/>
      <c r="W462" s="241"/>
      <c r="X462" s="241"/>
      <c r="Y462" s="241"/>
      <c r="Z462" s="242">
        <f t="shared" si="2721"/>
        <v>71</v>
      </c>
      <c r="AA462" s="243">
        <f t="shared" si="2835"/>
        <v>162</v>
      </c>
      <c r="AB462" s="51"/>
      <c r="AC462" s="59" t="s">
        <v>99</v>
      </c>
      <c r="AD462" s="60">
        <f t="shared" si="2722"/>
        <v>66</v>
      </c>
      <c r="AE462" s="60">
        <f t="shared" si="3364"/>
        <v>0</v>
      </c>
      <c r="AF462" s="60">
        <f t="shared" si="3364"/>
        <v>0</v>
      </c>
      <c r="AG462" s="60">
        <f t="shared" si="3364"/>
        <v>0</v>
      </c>
      <c r="AH462" s="60">
        <f t="shared" si="3364"/>
        <v>4</v>
      </c>
      <c r="AI462" s="60">
        <f t="shared" si="3364"/>
        <v>0</v>
      </c>
      <c r="AJ462" s="60">
        <f t="shared" si="3364"/>
        <v>0</v>
      </c>
      <c r="AK462" s="60">
        <f t="shared" si="3364"/>
        <v>0</v>
      </c>
      <c r="AL462" s="60">
        <f t="shared" si="2723"/>
        <v>1</v>
      </c>
      <c r="AM462" s="60">
        <f t="shared" si="2724"/>
        <v>0</v>
      </c>
      <c r="AN462" s="61">
        <f t="shared" si="2725"/>
        <v>71</v>
      </c>
      <c r="AO462" s="236" t="str">
        <f t="shared" si="2687"/>
        <v/>
      </c>
      <c r="AP462" s="311" t="s">
        <v>34</v>
      </c>
      <c r="AQ462" s="312">
        <f>SUM(C531:C534)</f>
        <v>207</v>
      </c>
      <c r="AR462" s="312">
        <f t="shared" ref="AR462" si="3427">SUM(D531:D534)</f>
        <v>14</v>
      </c>
      <c r="AS462" s="312">
        <f t="shared" ref="AS462" si="3428">SUM(E531:E534)</f>
        <v>0</v>
      </c>
      <c r="AT462" s="312">
        <f t="shared" ref="AT462" si="3429">SUM(F531:F534)</f>
        <v>18</v>
      </c>
      <c r="AU462" s="312">
        <f t="shared" ref="AU462" si="3430">SUM(G531:G534)</f>
        <v>7</v>
      </c>
      <c r="AV462" s="312">
        <f t="shared" ref="AV462" si="3431">SUM(H531:H534)</f>
        <v>0</v>
      </c>
      <c r="AW462" s="312">
        <f t="shared" ref="AW462" si="3432">SUM(I531:I534)</f>
        <v>0</v>
      </c>
      <c r="AX462" s="312">
        <f t="shared" ref="AX462" si="3433">SUM(J531:J534)</f>
        <v>3</v>
      </c>
      <c r="AY462" s="312">
        <f t="shared" ref="AY462" si="3434">SUM(K531:K534)</f>
        <v>0</v>
      </c>
      <c r="AZ462" s="312">
        <f t="shared" ref="AZ462" si="3435">SUM(L531:L534)</f>
        <v>0</v>
      </c>
      <c r="BA462" s="312">
        <f t="shared" ref="BA462" si="3436">SUM(M531:M534)</f>
        <v>0</v>
      </c>
      <c r="BB462" s="312">
        <f t="shared" ref="BB462" si="3437">SUM(N531:N534)</f>
        <v>0</v>
      </c>
      <c r="BC462" s="312">
        <f t="shared" ref="BC462" si="3438">SUM(O531:O534)</f>
        <v>0</v>
      </c>
      <c r="BD462" s="312">
        <f t="shared" ref="BD462" si="3439">SUM(P531:P534)</f>
        <v>0</v>
      </c>
      <c r="BE462" s="312">
        <f t="shared" ref="BE462" si="3440">SUM(Q531:Q534)</f>
        <v>0</v>
      </c>
      <c r="BF462" s="312">
        <f t="shared" ref="BF462" si="3441">SUM(R531:R534)</f>
        <v>0</v>
      </c>
      <c r="BG462" s="312">
        <f t="shared" ref="BG462" si="3442">SUM(S531:S534)</f>
        <v>0</v>
      </c>
      <c r="BH462" s="312">
        <f t="shared" ref="BH462" si="3443">SUM(T531:T534)</f>
        <v>0</v>
      </c>
      <c r="BI462" s="312">
        <f t="shared" ref="BI462" si="3444">SUM(U531:U534)</f>
        <v>0</v>
      </c>
      <c r="BJ462" s="312">
        <f t="shared" ref="BJ462" si="3445">SUM(V531:V534)</f>
        <v>0</v>
      </c>
      <c r="BK462" s="312">
        <f t="shared" ref="BK462" si="3446">SUM(W531:W534)</f>
        <v>0</v>
      </c>
      <c r="BL462" s="312">
        <f t="shared" ref="BL462" si="3447">SUM(X531:X534)</f>
        <v>0</v>
      </c>
      <c r="BM462" s="312">
        <f t="shared" ref="BM462" si="3448">SUM(Y531:Y534)</f>
        <v>0</v>
      </c>
      <c r="BN462" s="313">
        <f t="shared" si="2748"/>
        <v>249</v>
      </c>
      <c r="BO462" s="162" t="str">
        <f>IF(BN462=MAX($BN$439:$BN$462),1,"")</f>
        <v/>
      </c>
      <c r="BP462" s="51"/>
      <c r="BQ462" s="161" t="str">
        <f t="shared" si="2711"/>
        <v/>
      </c>
      <c r="BR462" s="152" t="s">
        <v>34</v>
      </c>
      <c r="BS462" s="93">
        <f t="shared" si="2794"/>
        <v>239</v>
      </c>
      <c r="BT462" s="93">
        <f t="shared" ref="BT462" si="3449">SUM(AE531:AE534)</f>
        <v>7</v>
      </c>
      <c r="BU462" s="93">
        <f t="shared" ref="BU462" si="3450">SUM(AF531:AF534)</f>
        <v>0</v>
      </c>
      <c r="BV462" s="93">
        <f t="shared" ref="BV462" si="3451">SUM(AG531:AG534)</f>
        <v>0</v>
      </c>
      <c r="BW462" s="93">
        <f t="shared" ref="BW462" si="3452">SUM(AH531:AH534)</f>
        <v>3</v>
      </c>
      <c r="BX462" s="93">
        <f t="shared" ref="BX462" si="3453">SUM(AI531:AI534)</f>
        <v>0</v>
      </c>
      <c r="BY462" s="93">
        <f t="shared" ref="BY462" si="3454">SUM(AJ531:AJ534)</f>
        <v>0</v>
      </c>
      <c r="BZ462" s="93">
        <f t="shared" ref="BZ462" si="3455">SUM(AK531:AK534)</f>
        <v>0</v>
      </c>
      <c r="CA462" s="93">
        <f t="shared" ref="CA462" si="3456">SUM(AL531:AL534)</f>
        <v>0</v>
      </c>
      <c r="CB462" s="93">
        <f t="shared" ref="CB462" si="3457">SUM(AM531:AM534)</f>
        <v>0</v>
      </c>
      <c r="CC462" s="141">
        <f t="shared" si="2758"/>
        <v>249</v>
      </c>
      <c r="CD462" s="160" t="str">
        <f t="shared" si="2759"/>
        <v/>
      </c>
      <c r="CE462" s="121"/>
      <c r="CF462" s="161" t="str">
        <f t="shared" si="2760"/>
        <v/>
      </c>
      <c r="CG462" s="152" t="s">
        <v>34</v>
      </c>
      <c r="CH462" s="93">
        <f>SUM(AD531:AD534)</f>
        <v>239</v>
      </c>
      <c r="CI462" s="93">
        <f>SUM(AE531:AK534)</f>
        <v>10</v>
      </c>
      <c r="CJ462" s="93">
        <f t="shared" si="2761"/>
        <v>0</v>
      </c>
      <c r="CK462" s="141">
        <f t="shared" si="2762"/>
        <v>249</v>
      </c>
      <c r="CM462" s="202" t="str">
        <f t="shared" si="2763"/>
        <v/>
      </c>
      <c r="CN462" s="152" t="s">
        <v>34</v>
      </c>
      <c r="CO462" s="93">
        <f t="shared" si="2764"/>
        <v>239</v>
      </c>
      <c r="CP462" s="93">
        <f t="shared" si="2765"/>
        <v>10</v>
      </c>
      <c r="CQ462" s="93">
        <f t="shared" si="2766"/>
        <v>0</v>
      </c>
      <c r="CR462" s="141">
        <f t="shared" si="2767"/>
        <v>249</v>
      </c>
      <c r="CS462" s="202" t="str">
        <f t="shared" si="2768"/>
        <v/>
      </c>
      <c r="CT462" s="152" t="s">
        <v>34</v>
      </c>
      <c r="CU462" s="93">
        <f t="shared" si="2769"/>
        <v>239</v>
      </c>
      <c r="CV462" s="93">
        <f t="shared" si="2770"/>
        <v>10</v>
      </c>
      <c r="CW462" s="141">
        <f t="shared" si="2771"/>
        <v>249</v>
      </c>
    </row>
    <row r="463" spans="2:101" ht="14.25" hidden="1" outlineLevel="1" thickBot="1">
      <c r="B463" s="15" t="s">
        <v>100</v>
      </c>
      <c r="C463" s="240">
        <v>55</v>
      </c>
      <c r="D463" s="240">
        <v>3</v>
      </c>
      <c r="E463" s="240">
        <v>2</v>
      </c>
      <c r="F463" s="240">
        <v>3</v>
      </c>
      <c r="G463" s="241">
        <v>2</v>
      </c>
      <c r="H463" s="241"/>
      <c r="I463" s="241"/>
      <c r="J463" s="241">
        <v>5</v>
      </c>
      <c r="K463" s="241"/>
      <c r="L463" s="241"/>
      <c r="M463" s="241"/>
      <c r="N463" s="241"/>
      <c r="O463" s="241"/>
      <c r="P463" s="241"/>
      <c r="Q463" s="241"/>
      <c r="R463" s="241"/>
      <c r="S463" s="241"/>
      <c r="T463" s="241"/>
      <c r="U463" s="241"/>
      <c r="V463" s="241"/>
      <c r="W463" s="241"/>
      <c r="X463" s="241"/>
      <c r="Y463" s="241"/>
      <c r="Z463" s="242">
        <f t="shared" si="2721"/>
        <v>70</v>
      </c>
      <c r="AA463" s="243">
        <f t="shared" si="2835"/>
        <v>207</v>
      </c>
      <c r="AB463" s="51"/>
      <c r="AC463" s="56" t="s">
        <v>100</v>
      </c>
      <c r="AD463" s="57">
        <f t="shared" si="2722"/>
        <v>63</v>
      </c>
      <c r="AE463" s="57">
        <f t="shared" si="3364"/>
        <v>2</v>
      </c>
      <c r="AF463" s="57">
        <f t="shared" si="3364"/>
        <v>0</v>
      </c>
      <c r="AG463" s="57">
        <f t="shared" si="3364"/>
        <v>0</v>
      </c>
      <c r="AH463" s="57">
        <f t="shared" si="3364"/>
        <v>5</v>
      </c>
      <c r="AI463" s="57">
        <f t="shared" si="3364"/>
        <v>0</v>
      </c>
      <c r="AJ463" s="57">
        <f t="shared" si="3364"/>
        <v>0</v>
      </c>
      <c r="AK463" s="57">
        <f t="shared" si="3364"/>
        <v>0</v>
      </c>
      <c r="AL463" s="57">
        <f t="shared" si="2723"/>
        <v>0</v>
      </c>
      <c r="AM463" s="57">
        <f t="shared" si="2724"/>
        <v>0</v>
      </c>
      <c r="AN463" s="58">
        <f t="shared" si="2725"/>
        <v>70</v>
      </c>
      <c r="AO463" s="236"/>
      <c r="AP463" s="305" t="s">
        <v>8</v>
      </c>
      <c r="AQ463" s="303">
        <f>SUM(AQ439:AQ462)</f>
        <v>7294</v>
      </c>
      <c r="AR463" s="303">
        <f t="shared" ref="AR463:BN463" si="3458">SUM(AR439:AR462)</f>
        <v>488</v>
      </c>
      <c r="AS463" s="303">
        <f t="shared" si="3458"/>
        <v>31</v>
      </c>
      <c r="AT463" s="303">
        <f t="shared" si="3458"/>
        <v>477</v>
      </c>
      <c r="AU463" s="303">
        <f t="shared" si="3458"/>
        <v>140</v>
      </c>
      <c r="AV463" s="303">
        <f t="shared" si="3458"/>
        <v>5</v>
      </c>
      <c r="AW463" s="303">
        <f t="shared" si="3458"/>
        <v>1</v>
      </c>
      <c r="AX463" s="303">
        <f t="shared" si="3458"/>
        <v>690</v>
      </c>
      <c r="AY463" s="303">
        <f t="shared" si="3458"/>
        <v>92</v>
      </c>
      <c r="AZ463" s="303">
        <f t="shared" si="3458"/>
        <v>2</v>
      </c>
      <c r="BA463" s="303">
        <f t="shared" si="3458"/>
        <v>6</v>
      </c>
      <c r="BB463" s="303">
        <f t="shared" si="3458"/>
        <v>0</v>
      </c>
      <c r="BC463" s="303">
        <f t="shared" si="3458"/>
        <v>10</v>
      </c>
      <c r="BD463" s="303">
        <f t="shared" si="3458"/>
        <v>13</v>
      </c>
      <c r="BE463" s="303">
        <f t="shared" si="3458"/>
        <v>0</v>
      </c>
      <c r="BF463" s="303">
        <f t="shared" si="3458"/>
        <v>24</v>
      </c>
      <c r="BG463" s="303">
        <f t="shared" si="3458"/>
        <v>208</v>
      </c>
      <c r="BH463" s="303">
        <f t="shared" si="3458"/>
        <v>0</v>
      </c>
      <c r="BI463" s="303">
        <f t="shared" si="3458"/>
        <v>0</v>
      </c>
      <c r="BJ463" s="303">
        <f t="shared" si="3458"/>
        <v>0</v>
      </c>
      <c r="BK463" s="303">
        <f t="shared" si="3458"/>
        <v>3</v>
      </c>
      <c r="BL463" s="303">
        <f t="shared" si="3458"/>
        <v>0</v>
      </c>
      <c r="BM463" s="303">
        <f t="shared" si="3458"/>
        <v>0</v>
      </c>
      <c r="BN463" s="304">
        <f t="shared" si="3458"/>
        <v>9484</v>
      </c>
      <c r="BO463" s="164"/>
      <c r="BP463" s="62"/>
      <c r="BQ463" s="163"/>
      <c r="BR463" s="142" t="s">
        <v>8</v>
      </c>
      <c r="BS463" s="143">
        <f>SUM(BS439:BS462)</f>
        <v>8290</v>
      </c>
      <c r="BT463" s="143">
        <f t="shared" ref="BT463:CC463" si="3459">SUM(BT439:BT462)</f>
        <v>140</v>
      </c>
      <c r="BU463" s="143">
        <f t="shared" si="3459"/>
        <v>5</v>
      </c>
      <c r="BV463" s="143">
        <f t="shared" si="3459"/>
        <v>1</v>
      </c>
      <c r="BW463" s="143">
        <f t="shared" si="3459"/>
        <v>690</v>
      </c>
      <c r="BX463" s="143">
        <f t="shared" si="3459"/>
        <v>92</v>
      </c>
      <c r="BY463" s="143">
        <f t="shared" si="3459"/>
        <v>2</v>
      </c>
      <c r="BZ463" s="143">
        <f t="shared" si="3459"/>
        <v>6</v>
      </c>
      <c r="CA463" s="143">
        <f t="shared" si="3459"/>
        <v>255</v>
      </c>
      <c r="CB463" s="143">
        <f t="shared" si="3459"/>
        <v>3</v>
      </c>
      <c r="CC463" s="144">
        <f t="shared" si="3459"/>
        <v>9484</v>
      </c>
      <c r="CD463" s="162"/>
      <c r="CE463" s="51"/>
      <c r="CF463" s="163"/>
      <c r="CG463" s="142" t="s">
        <v>8</v>
      </c>
      <c r="CH463" s="143">
        <f>SUM(CH439:CH462)</f>
        <v>8290</v>
      </c>
      <c r="CI463" s="143">
        <f>SUM(CI439:CI462)</f>
        <v>936</v>
      </c>
      <c r="CJ463" s="143">
        <f>SUM(CJ439:CJ462)</f>
        <v>258</v>
      </c>
      <c r="CK463" s="144">
        <f>SUM(CK439:CK462)</f>
        <v>9484</v>
      </c>
      <c r="CN463" s="142" t="s">
        <v>8</v>
      </c>
      <c r="CO463" s="143">
        <f>SUM(CO439:CO462)</f>
        <v>8290</v>
      </c>
      <c r="CP463" s="143">
        <f>SUM(CP439:CP462)</f>
        <v>927</v>
      </c>
      <c r="CQ463" s="143">
        <f>SUM(CQ439:CQ462)</f>
        <v>267</v>
      </c>
      <c r="CR463" s="144">
        <f>SUM(CR439:CR462)</f>
        <v>9484</v>
      </c>
      <c r="CT463" s="142" t="s">
        <v>8</v>
      </c>
      <c r="CU463" s="143">
        <f>SUM(CU439:CU462)</f>
        <v>8290</v>
      </c>
      <c r="CV463" s="143">
        <f>SUM(CV439:CV462)</f>
        <v>1194</v>
      </c>
      <c r="CW463" s="144">
        <f>SUM(CW439:CW462)</f>
        <v>9484</v>
      </c>
    </row>
    <row r="464" spans="2:101" ht="13.5" hidden="1" outlineLevel="1">
      <c r="B464" s="15" t="s">
        <v>101</v>
      </c>
      <c r="C464" s="240">
        <v>92</v>
      </c>
      <c r="D464" s="240">
        <v>1</v>
      </c>
      <c r="E464" s="240">
        <v>5</v>
      </c>
      <c r="F464" s="240">
        <v>1</v>
      </c>
      <c r="G464" s="241"/>
      <c r="H464" s="241"/>
      <c r="I464" s="241"/>
      <c r="J464" s="241">
        <v>6</v>
      </c>
      <c r="K464" s="241"/>
      <c r="L464" s="241"/>
      <c r="M464" s="241"/>
      <c r="N464" s="241"/>
      <c r="O464" s="241"/>
      <c r="P464" s="241"/>
      <c r="Q464" s="241"/>
      <c r="R464" s="241"/>
      <c r="S464" s="241"/>
      <c r="T464" s="241"/>
      <c r="U464" s="241"/>
      <c r="V464" s="241"/>
      <c r="W464" s="241"/>
      <c r="X464" s="241"/>
      <c r="Y464" s="241"/>
      <c r="Z464" s="242">
        <f t="shared" si="2721"/>
        <v>105</v>
      </c>
      <c r="AA464" s="243">
        <f t="shared" si="2835"/>
        <v>281</v>
      </c>
      <c r="AB464" s="51"/>
      <c r="AC464" s="56" t="s">
        <v>101</v>
      </c>
      <c r="AD464" s="57">
        <f t="shared" si="2722"/>
        <v>99</v>
      </c>
      <c r="AE464" s="57">
        <f t="shared" si="3364"/>
        <v>0</v>
      </c>
      <c r="AF464" s="57">
        <f t="shared" si="3364"/>
        <v>0</v>
      </c>
      <c r="AG464" s="57">
        <f t="shared" si="3364"/>
        <v>0</v>
      </c>
      <c r="AH464" s="57">
        <f t="shared" si="3364"/>
        <v>6</v>
      </c>
      <c r="AI464" s="57">
        <f t="shared" si="3364"/>
        <v>0</v>
      </c>
      <c r="AJ464" s="57">
        <f t="shared" si="3364"/>
        <v>0</v>
      </c>
      <c r="AK464" s="57">
        <f t="shared" si="3364"/>
        <v>0</v>
      </c>
      <c r="AL464" s="57">
        <f t="shared" si="2723"/>
        <v>0</v>
      </c>
      <c r="AM464" s="57">
        <f t="shared" si="2724"/>
        <v>0</v>
      </c>
      <c r="AN464" s="58">
        <f t="shared" si="2725"/>
        <v>105</v>
      </c>
      <c r="AO464" s="236"/>
      <c r="AP464" s="51"/>
      <c r="AQ464" s="51"/>
      <c r="AR464" s="51"/>
      <c r="AS464" s="51"/>
      <c r="AT464" s="51"/>
      <c r="AU464" s="51"/>
      <c r="AV464" s="51"/>
      <c r="AW464" s="51"/>
      <c r="AX464" s="51"/>
      <c r="AY464" s="51"/>
      <c r="AZ464" s="51"/>
      <c r="BA464" s="51"/>
      <c r="BB464" s="51"/>
      <c r="BC464" s="51"/>
      <c r="BD464" s="51"/>
      <c r="BE464" s="51"/>
      <c r="BF464" s="51"/>
      <c r="BG464" s="51"/>
      <c r="BH464" s="51"/>
      <c r="BI464" s="51"/>
      <c r="BJ464" s="51"/>
      <c r="BK464" s="51"/>
      <c r="BL464" s="51"/>
      <c r="BM464" s="51"/>
      <c r="BN464" s="51"/>
      <c r="BO464" s="51"/>
      <c r="BP464" s="51"/>
      <c r="BQ464" s="51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  <c r="CE464" s="63"/>
      <c r="CF464" s="63"/>
      <c r="CG464" s="63"/>
      <c r="CH464" s="63"/>
      <c r="CI464" s="63"/>
      <c r="CJ464" s="63"/>
      <c r="CK464" s="63"/>
    </row>
    <row r="465" spans="2:89" ht="13.5" hidden="1" customHeight="1" outlineLevel="1">
      <c r="B465" s="15" t="s">
        <v>102</v>
      </c>
      <c r="C465" s="240">
        <v>131</v>
      </c>
      <c r="D465" s="240">
        <v>3</v>
      </c>
      <c r="E465" s="240">
        <v>1</v>
      </c>
      <c r="F465" s="240">
        <v>1</v>
      </c>
      <c r="G465" s="241">
        <v>1</v>
      </c>
      <c r="H465" s="241"/>
      <c r="I465" s="241"/>
      <c r="J465" s="241">
        <v>8</v>
      </c>
      <c r="K465" s="241"/>
      <c r="L465" s="241"/>
      <c r="M465" s="241"/>
      <c r="N465" s="241"/>
      <c r="O465" s="241"/>
      <c r="P465" s="241"/>
      <c r="Q465" s="241"/>
      <c r="R465" s="241"/>
      <c r="S465" s="241"/>
      <c r="T465" s="241"/>
      <c r="U465" s="241"/>
      <c r="V465" s="241"/>
      <c r="W465" s="241"/>
      <c r="X465" s="241"/>
      <c r="Y465" s="241"/>
      <c r="Z465" s="242">
        <f t="shared" si="2721"/>
        <v>145</v>
      </c>
      <c r="AA465" s="243">
        <f t="shared" si="2835"/>
        <v>391</v>
      </c>
      <c r="AB465" s="51"/>
      <c r="AC465" s="56" t="s">
        <v>102</v>
      </c>
      <c r="AD465" s="57">
        <f t="shared" si="2722"/>
        <v>136</v>
      </c>
      <c r="AE465" s="57">
        <f t="shared" si="3364"/>
        <v>1</v>
      </c>
      <c r="AF465" s="57">
        <f t="shared" si="3364"/>
        <v>0</v>
      </c>
      <c r="AG465" s="57">
        <f t="shared" si="3364"/>
        <v>0</v>
      </c>
      <c r="AH465" s="57">
        <f t="shared" si="3364"/>
        <v>8</v>
      </c>
      <c r="AI465" s="57">
        <f t="shared" si="3364"/>
        <v>0</v>
      </c>
      <c r="AJ465" s="57">
        <f t="shared" si="3364"/>
        <v>0</v>
      </c>
      <c r="AK465" s="57">
        <f t="shared" si="3364"/>
        <v>0</v>
      </c>
      <c r="AL465" s="57">
        <f t="shared" si="2723"/>
        <v>0</v>
      </c>
      <c r="AM465" s="57">
        <f t="shared" si="2724"/>
        <v>0</v>
      </c>
      <c r="AN465" s="58">
        <f t="shared" si="2725"/>
        <v>145</v>
      </c>
      <c r="AO465" s="236"/>
      <c r="AP465" s="138"/>
      <c r="AQ465" s="134" t="str">
        <f>BS465</f>
        <v>HORA PICO DIA</v>
      </c>
      <c r="AR465" s="135"/>
      <c r="AS465" s="135"/>
      <c r="AT465" s="134" t="str">
        <f t="shared" ref="AT465:AT467" si="3460">BV465</f>
        <v>07:00-08:00</v>
      </c>
      <c r="AU465" s="135"/>
      <c r="AV465" s="136" t="str">
        <f t="shared" ref="AV465" si="3461">BX465</f>
        <v>Hora Pico dia igual a Hora Pico Manhã</v>
      </c>
      <c r="AW465" s="137"/>
      <c r="AX465" s="51"/>
      <c r="AY465" s="51"/>
      <c r="AZ465" s="51"/>
      <c r="BA465" s="51"/>
      <c r="BB465" s="51"/>
      <c r="BC465" s="51"/>
      <c r="BD465" s="51"/>
      <c r="BE465" s="51"/>
      <c r="BF465" s="51"/>
      <c r="BG465" s="51"/>
      <c r="BH465" s="51"/>
      <c r="BI465" s="51"/>
      <c r="BJ465" s="51"/>
      <c r="BK465" s="51"/>
      <c r="BL465" s="51"/>
      <c r="BM465" s="51"/>
      <c r="BN465" s="51"/>
      <c r="BO465" s="51"/>
      <c r="BP465" s="51"/>
      <c r="BQ465" s="51"/>
      <c r="BR465" s="138"/>
      <c r="BS465" s="134" t="str">
        <f>V430</f>
        <v>HORA PICO DIA</v>
      </c>
      <c r="BT465" s="135"/>
      <c r="BU465" s="135"/>
      <c r="BV465" s="134" t="str">
        <f>Y430</f>
        <v>07:00-08:00</v>
      </c>
      <c r="BW465" s="135"/>
      <c r="BX465" s="136" t="str">
        <f>IF(BV465=BV466,"Hora Pico dia igual a Hora Pico Manhã",IF(BV465=BV467,"Hora Pico Dia igual a Hora Pico Tarde",""))</f>
        <v>Hora Pico dia igual a Hora Pico Manhã</v>
      </c>
      <c r="BY465" s="63"/>
      <c r="BZ465" s="63"/>
      <c r="CA465" s="63"/>
      <c r="CB465" s="43"/>
      <c r="CC465" s="63"/>
      <c r="CD465" s="63"/>
      <c r="CE465" s="63"/>
      <c r="CF465" s="63"/>
      <c r="CG465" s="63"/>
      <c r="CH465" s="63"/>
      <c r="CI465" s="63"/>
      <c r="CJ465" s="63"/>
      <c r="CK465" s="63"/>
    </row>
    <row r="466" spans="2:89" ht="13.5" hidden="1" customHeight="1" outlineLevel="1">
      <c r="B466" s="15" t="s">
        <v>103</v>
      </c>
      <c r="C466" s="240">
        <v>138</v>
      </c>
      <c r="D466" s="240">
        <v>7</v>
      </c>
      <c r="E466" s="240"/>
      <c r="F466" s="240">
        <v>7</v>
      </c>
      <c r="G466" s="241">
        <v>1</v>
      </c>
      <c r="H466" s="241"/>
      <c r="I466" s="241"/>
      <c r="J466" s="241">
        <v>10</v>
      </c>
      <c r="K466" s="241">
        <v>2</v>
      </c>
      <c r="L466" s="241"/>
      <c r="M466" s="241">
        <v>1</v>
      </c>
      <c r="N466" s="241"/>
      <c r="O466" s="241"/>
      <c r="P466" s="241"/>
      <c r="Q466" s="241"/>
      <c r="R466" s="241"/>
      <c r="S466" s="241"/>
      <c r="T466" s="241"/>
      <c r="U466" s="241"/>
      <c r="V466" s="241"/>
      <c r="W466" s="241"/>
      <c r="X466" s="241"/>
      <c r="Y466" s="241"/>
      <c r="Z466" s="242">
        <f t="shared" si="2721"/>
        <v>166</v>
      </c>
      <c r="AA466" s="243">
        <f t="shared" si="2835"/>
        <v>486</v>
      </c>
      <c r="AB466" s="51"/>
      <c r="AC466" s="56" t="s">
        <v>103</v>
      </c>
      <c r="AD466" s="57">
        <f t="shared" si="2722"/>
        <v>152</v>
      </c>
      <c r="AE466" s="57">
        <f t="shared" si="3364"/>
        <v>1</v>
      </c>
      <c r="AF466" s="57">
        <f t="shared" si="3364"/>
        <v>0</v>
      </c>
      <c r="AG466" s="57">
        <f t="shared" si="3364"/>
        <v>0</v>
      </c>
      <c r="AH466" s="57">
        <f t="shared" si="3364"/>
        <v>10</v>
      </c>
      <c r="AI466" s="57">
        <f t="shared" si="3364"/>
        <v>2</v>
      </c>
      <c r="AJ466" s="57">
        <f t="shared" si="3364"/>
        <v>0</v>
      </c>
      <c r="AK466" s="57">
        <f t="shared" si="3364"/>
        <v>1</v>
      </c>
      <c r="AL466" s="57">
        <f t="shared" si="2723"/>
        <v>0</v>
      </c>
      <c r="AM466" s="57">
        <f t="shared" si="2724"/>
        <v>0</v>
      </c>
      <c r="AN466" s="58">
        <f t="shared" si="2725"/>
        <v>166</v>
      </c>
      <c r="AO466" s="236"/>
      <c r="AP466" s="155"/>
      <c r="AQ466" s="134" t="str">
        <f t="shared" ref="AQ466:AQ467" si="3462">BS466</f>
        <v>HORA PICO MANHÃ</v>
      </c>
      <c r="AR466" s="135"/>
      <c r="AS466" s="135"/>
      <c r="AT466" s="134" t="str">
        <f t="shared" si="3460"/>
        <v>07:00-08:00</v>
      </c>
      <c r="AU466" s="135"/>
      <c r="AV466" s="136"/>
      <c r="AW466" s="137"/>
      <c r="AX466" s="51"/>
      <c r="AY466" s="51"/>
      <c r="AZ466" s="51"/>
      <c r="BA466" s="51"/>
      <c r="BB466" s="51"/>
      <c r="BC466" s="51"/>
      <c r="BD466" s="51"/>
      <c r="BE466" s="51"/>
      <c r="BF466" s="51"/>
      <c r="BG466" s="51"/>
      <c r="BH466" s="51"/>
      <c r="BI466" s="51"/>
      <c r="BJ466" s="51"/>
      <c r="BK466" s="51"/>
      <c r="BL466" s="51"/>
      <c r="BM466" s="51"/>
      <c r="BN466" s="51"/>
      <c r="BO466" s="51"/>
      <c r="BP466" s="51"/>
      <c r="BQ466" s="51"/>
      <c r="BR466" s="155"/>
      <c r="BS466" s="134" t="str">
        <f>V431</f>
        <v>HORA PICO MANHÃ</v>
      </c>
      <c r="BT466" s="135"/>
      <c r="BU466" s="135"/>
      <c r="BV466" s="134" t="str">
        <f>Y431</f>
        <v>07:00-08:00</v>
      </c>
      <c r="BW466" s="135"/>
      <c r="BX466" s="136"/>
      <c r="BY466" s="63"/>
      <c r="BZ466" s="63"/>
      <c r="CA466" s="63"/>
      <c r="CB466" s="43"/>
      <c r="CC466" s="63"/>
      <c r="CD466" s="63"/>
      <c r="CE466" s="63"/>
      <c r="CF466" s="63"/>
      <c r="CG466" s="63"/>
      <c r="CH466" s="63"/>
      <c r="CI466" s="63"/>
      <c r="CJ466" s="63"/>
      <c r="CK466" s="63"/>
    </row>
    <row r="467" spans="2:89" ht="13.5" hidden="1" outlineLevel="1">
      <c r="B467" s="15" t="s">
        <v>104</v>
      </c>
      <c r="C467" s="240">
        <v>115</v>
      </c>
      <c r="D467" s="240">
        <v>8</v>
      </c>
      <c r="E467" s="240"/>
      <c r="F467" s="240">
        <v>3</v>
      </c>
      <c r="G467" s="241">
        <v>2</v>
      </c>
      <c r="H467" s="241"/>
      <c r="I467" s="241"/>
      <c r="J467" s="241">
        <v>7</v>
      </c>
      <c r="K467" s="241"/>
      <c r="L467" s="241"/>
      <c r="M467" s="241"/>
      <c r="N467" s="241"/>
      <c r="O467" s="241"/>
      <c r="P467" s="241"/>
      <c r="Q467" s="241"/>
      <c r="R467" s="241"/>
      <c r="S467" s="241"/>
      <c r="T467" s="241"/>
      <c r="U467" s="241"/>
      <c r="V467" s="241"/>
      <c r="W467" s="241"/>
      <c r="X467" s="241"/>
      <c r="Y467" s="241"/>
      <c r="Z467" s="242">
        <f t="shared" si="2721"/>
        <v>135</v>
      </c>
      <c r="AA467" s="243">
        <f t="shared" si="2835"/>
        <v>551</v>
      </c>
      <c r="AB467" s="51"/>
      <c r="AC467" s="59" t="s">
        <v>104</v>
      </c>
      <c r="AD467" s="60">
        <f t="shared" si="2722"/>
        <v>126</v>
      </c>
      <c r="AE467" s="60">
        <f t="shared" si="3364"/>
        <v>2</v>
      </c>
      <c r="AF467" s="60">
        <f t="shared" si="3364"/>
        <v>0</v>
      </c>
      <c r="AG467" s="60">
        <f t="shared" si="3364"/>
        <v>0</v>
      </c>
      <c r="AH467" s="60">
        <f t="shared" si="3364"/>
        <v>7</v>
      </c>
      <c r="AI467" s="60">
        <f t="shared" si="3364"/>
        <v>0</v>
      </c>
      <c r="AJ467" s="60">
        <f t="shared" si="3364"/>
        <v>0</v>
      </c>
      <c r="AK467" s="60">
        <f t="shared" si="3364"/>
        <v>0</v>
      </c>
      <c r="AL467" s="60">
        <f t="shared" si="2723"/>
        <v>0</v>
      </c>
      <c r="AM467" s="60">
        <f t="shared" si="2724"/>
        <v>0</v>
      </c>
      <c r="AN467" s="61">
        <f t="shared" si="2725"/>
        <v>135</v>
      </c>
      <c r="AO467" s="236"/>
      <c r="AP467" s="139"/>
      <c r="AQ467" s="134" t="str">
        <f t="shared" si="3462"/>
        <v>HORA PICO TARDE</v>
      </c>
      <c r="AR467" s="116"/>
      <c r="AS467" s="116"/>
      <c r="AT467" s="134" t="str">
        <f t="shared" si="3460"/>
        <v>18:00-19:00</v>
      </c>
      <c r="AU467" s="116"/>
      <c r="AV467" s="136"/>
      <c r="AW467" s="137"/>
      <c r="AX467" s="51"/>
      <c r="AY467" s="51"/>
      <c r="AZ467" s="51"/>
      <c r="BA467" s="51"/>
      <c r="BB467" s="51"/>
      <c r="BC467" s="51"/>
      <c r="BD467" s="51"/>
      <c r="BE467" s="51"/>
      <c r="BF467" s="51"/>
      <c r="BG467" s="51"/>
      <c r="BH467" s="51"/>
      <c r="BI467" s="51"/>
      <c r="BJ467" s="51"/>
      <c r="BK467" s="51"/>
      <c r="BL467" s="51"/>
      <c r="BM467" s="51"/>
      <c r="BN467" s="51"/>
      <c r="BO467" s="51"/>
      <c r="BP467" s="51"/>
      <c r="BQ467" s="51"/>
      <c r="BR467" s="139"/>
      <c r="BS467" s="134" t="str">
        <f>V432</f>
        <v>HORA PICO TARDE</v>
      </c>
      <c r="BT467" s="116"/>
      <c r="BU467" s="116"/>
      <c r="BV467" s="134" t="str">
        <f>Y432</f>
        <v>18:00-19:00</v>
      </c>
      <c r="BW467" s="116"/>
      <c r="BX467" s="136"/>
      <c r="BY467" s="63"/>
      <c r="BZ467" s="63"/>
      <c r="CA467" s="63"/>
      <c r="CC467" s="63"/>
      <c r="CD467" s="63"/>
      <c r="CE467" s="63"/>
      <c r="CF467" s="63"/>
      <c r="CG467" s="63"/>
      <c r="CH467" s="63"/>
      <c r="CI467" s="63"/>
      <c r="CJ467" s="63"/>
      <c r="CK467" s="63"/>
    </row>
    <row r="468" spans="2:89" ht="13.5" hidden="1" outlineLevel="1">
      <c r="B468" s="15" t="s">
        <v>105</v>
      </c>
      <c r="C468" s="240">
        <v>165</v>
      </c>
      <c r="D468" s="240">
        <v>9</v>
      </c>
      <c r="E468" s="240"/>
      <c r="F468" s="240">
        <v>7</v>
      </c>
      <c r="G468" s="241">
        <v>8</v>
      </c>
      <c r="H468" s="241"/>
      <c r="I468" s="241"/>
      <c r="J468" s="241">
        <v>15</v>
      </c>
      <c r="K468" s="241"/>
      <c r="L468" s="241"/>
      <c r="M468" s="241"/>
      <c r="N468" s="241"/>
      <c r="O468" s="241"/>
      <c r="P468" s="241"/>
      <c r="Q468" s="241"/>
      <c r="R468" s="241"/>
      <c r="S468" s="241">
        <v>1</v>
      </c>
      <c r="T468" s="241"/>
      <c r="U468" s="241"/>
      <c r="V468" s="241"/>
      <c r="W468" s="241"/>
      <c r="X468" s="241"/>
      <c r="Y468" s="241"/>
      <c r="Z468" s="242">
        <f t="shared" si="2721"/>
        <v>205</v>
      </c>
      <c r="AA468" s="243">
        <f t="shared" si="2835"/>
        <v>651</v>
      </c>
      <c r="AB468" s="51"/>
      <c r="AC468" s="59" t="s">
        <v>105</v>
      </c>
      <c r="AD468" s="60">
        <f t="shared" si="2722"/>
        <v>181</v>
      </c>
      <c r="AE468" s="60">
        <f t="shared" si="3364"/>
        <v>8</v>
      </c>
      <c r="AF468" s="60">
        <f t="shared" si="3364"/>
        <v>0</v>
      </c>
      <c r="AG468" s="60">
        <f t="shared" si="3364"/>
        <v>0</v>
      </c>
      <c r="AH468" s="60">
        <f t="shared" si="3364"/>
        <v>15</v>
      </c>
      <c r="AI468" s="60">
        <f t="shared" si="3364"/>
        <v>0</v>
      </c>
      <c r="AJ468" s="60">
        <f t="shared" si="3364"/>
        <v>0</v>
      </c>
      <c r="AK468" s="60">
        <f t="shared" si="3364"/>
        <v>0</v>
      </c>
      <c r="AL468" s="60">
        <f t="shared" si="2723"/>
        <v>1</v>
      </c>
      <c r="AM468" s="60">
        <f t="shared" si="2724"/>
        <v>0</v>
      </c>
      <c r="AN468" s="61">
        <f t="shared" si="2725"/>
        <v>205</v>
      </c>
      <c r="AO468" s="236"/>
      <c r="AP468" s="51"/>
      <c r="AQ468" s="51"/>
      <c r="AR468" s="51"/>
      <c r="AS468" s="51"/>
      <c r="AT468" s="51"/>
      <c r="AU468" s="51"/>
      <c r="AV468" s="51"/>
      <c r="AW468" s="51"/>
      <c r="AX468" s="51"/>
      <c r="AY468" s="51"/>
      <c r="AZ468" s="51"/>
      <c r="BA468" s="51"/>
      <c r="BB468" s="51"/>
      <c r="BC468" s="51"/>
      <c r="BD468" s="51"/>
      <c r="BE468" s="51"/>
      <c r="BF468" s="51"/>
      <c r="BG468" s="51"/>
      <c r="BH468" s="51"/>
      <c r="BI468" s="51"/>
      <c r="BJ468" s="51"/>
      <c r="BK468" s="51"/>
      <c r="BL468" s="51"/>
      <c r="BM468" s="51"/>
      <c r="BN468" s="51"/>
      <c r="BO468" s="51"/>
      <c r="BP468" s="51"/>
      <c r="BQ468" s="51"/>
      <c r="BR468" s="1"/>
      <c r="CC468" s="63"/>
      <c r="CD468" s="63"/>
      <c r="CE468" s="63"/>
      <c r="CF468" s="63"/>
      <c r="CG468" s="63"/>
      <c r="CH468" s="63"/>
      <c r="CI468" s="63"/>
      <c r="CJ468" s="63"/>
      <c r="CK468" s="63"/>
    </row>
    <row r="469" spans="2:89" ht="13.5" hidden="1" outlineLevel="1">
      <c r="B469" s="15" t="s">
        <v>106</v>
      </c>
      <c r="C469" s="240">
        <v>137</v>
      </c>
      <c r="D469" s="240">
        <v>9</v>
      </c>
      <c r="E469" s="240"/>
      <c r="F469" s="240">
        <v>7</v>
      </c>
      <c r="G469" s="241">
        <v>5</v>
      </c>
      <c r="H469" s="241"/>
      <c r="I469" s="241"/>
      <c r="J469" s="241">
        <v>5</v>
      </c>
      <c r="K469" s="241"/>
      <c r="L469" s="241"/>
      <c r="M469" s="241"/>
      <c r="N469" s="241"/>
      <c r="O469" s="241"/>
      <c r="P469" s="241"/>
      <c r="Q469" s="241"/>
      <c r="R469" s="241"/>
      <c r="S469" s="241"/>
      <c r="T469" s="241"/>
      <c r="U469" s="241"/>
      <c r="V469" s="241"/>
      <c r="W469" s="241"/>
      <c r="X469" s="241"/>
      <c r="Y469" s="241"/>
      <c r="Z469" s="242">
        <f t="shared" si="2721"/>
        <v>163</v>
      </c>
      <c r="AA469" s="243">
        <f t="shared" si="2835"/>
        <v>669</v>
      </c>
      <c r="AB469" s="51"/>
      <c r="AC469" s="59" t="s">
        <v>106</v>
      </c>
      <c r="AD469" s="60">
        <f t="shared" si="2722"/>
        <v>153</v>
      </c>
      <c r="AE469" s="60">
        <f t="shared" si="3364"/>
        <v>5</v>
      </c>
      <c r="AF469" s="60">
        <f t="shared" si="3364"/>
        <v>0</v>
      </c>
      <c r="AG469" s="60">
        <f t="shared" si="3364"/>
        <v>0</v>
      </c>
      <c r="AH469" s="60">
        <f t="shared" si="3364"/>
        <v>5</v>
      </c>
      <c r="AI469" s="60">
        <f t="shared" si="3364"/>
        <v>0</v>
      </c>
      <c r="AJ469" s="60">
        <f t="shared" si="3364"/>
        <v>0</v>
      </c>
      <c r="AK469" s="60">
        <f t="shared" si="3364"/>
        <v>0</v>
      </c>
      <c r="AL469" s="60">
        <f t="shared" si="2723"/>
        <v>0</v>
      </c>
      <c r="AM469" s="60">
        <f t="shared" si="2724"/>
        <v>0</v>
      </c>
      <c r="AN469" s="61">
        <f t="shared" si="2725"/>
        <v>163</v>
      </c>
      <c r="AO469" s="236"/>
      <c r="AP469" s="51"/>
      <c r="AQ469" s="51"/>
      <c r="AR469" s="51"/>
      <c r="AS469" s="51"/>
      <c r="AT469" s="51"/>
      <c r="AU469" s="51"/>
      <c r="AV469" s="51"/>
      <c r="AW469" s="51"/>
      <c r="AX469" s="51"/>
      <c r="AY469" s="51"/>
      <c r="AZ469" s="51"/>
      <c r="BA469" s="51"/>
      <c r="BB469" s="51"/>
      <c r="BC469" s="51"/>
      <c r="BD469" s="51"/>
      <c r="BE469" s="51"/>
      <c r="BF469" s="51"/>
      <c r="BG469" s="51"/>
      <c r="BH469" s="51"/>
      <c r="BI469" s="51"/>
      <c r="BJ469" s="51"/>
      <c r="BK469" s="51"/>
      <c r="BL469" s="51"/>
      <c r="BM469" s="51"/>
      <c r="BN469" s="51"/>
      <c r="BO469" s="51"/>
      <c r="BP469" s="51"/>
      <c r="BQ469" s="51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  <c r="CE469" s="63"/>
      <c r="CF469" s="63"/>
      <c r="CG469" s="63"/>
      <c r="CH469" s="63"/>
      <c r="CI469" s="63"/>
      <c r="CJ469" s="63"/>
      <c r="CK469" s="63"/>
    </row>
    <row r="470" spans="2:89" ht="13.5" hidden="1" outlineLevel="1">
      <c r="B470" s="15" t="s">
        <v>107</v>
      </c>
      <c r="C470" s="240">
        <v>137</v>
      </c>
      <c r="D470" s="240">
        <v>9</v>
      </c>
      <c r="E470" s="240"/>
      <c r="F470" s="240">
        <v>7</v>
      </c>
      <c r="G470" s="241">
        <v>1</v>
      </c>
      <c r="H470" s="241"/>
      <c r="I470" s="241"/>
      <c r="J470" s="241">
        <v>8</v>
      </c>
      <c r="K470" s="241">
        <v>1</v>
      </c>
      <c r="L470" s="241"/>
      <c r="M470" s="241"/>
      <c r="N470" s="241"/>
      <c r="O470" s="241"/>
      <c r="P470" s="241"/>
      <c r="Q470" s="241"/>
      <c r="R470" s="241"/>
      <c r="S470" s="241"/>
      <c r="T470" s="241"/>
      <c r="U470" s="241"/>
      <c r="V470" s="241"/>
      <c r="W470" s="241"/>
      <c r="X470" s="241"/>
      <c r="Y470" s="241"/>
      <c r="Z470" s="242">
        <f t="shared" si="2721"/>
        <v>163</v>
      </c>
      <c r="AA470" s="243">
        <f t="shared" si="2835"/>
        <v>666</v>
      </c>
      <c r="AB470" s="51"/>
      <c r="AC470" s="59" t="s">
        <v>107</v>
      </c>
      <c r="AD470" s="60">
        <f t="shared" si="2722"/>
        <v>153</v>
      </c>
      <c r="AE470" s="60">
        <f t="shared" si="3364"/>
        <v>1</v>
      </c>
      <c r="AF470" s="60">
        <f t="shared" si="3364"/>
        <v>0</v>
      </c>
      <c r="AG470" s="60">
        <f t="shared" si="3364"/>
        <v>0</v>
      </c>
      <c r="AH470" s="60">
        <f t="shared" si="3364"/>
        <v>8</v>
      </c>
      <c r="AI470" s="60">
        <f t="shared" si="3364"/>
        <v>1</v>
      </c>
      <c r="AJ470" s="60">
        <f t="shared" si="3364"/>
        <v>0</v>
      </c>
      <c r="AK470" s="60">
        <f t="shared" si="3364"/>
        <v>0</v>
      </c>
      <c r="AL470" s="60">
        <f t="shared" si="2723"/>
        <v>0</v>
      </c>
      <c r="AM470" s="60">
        <f t="shared" si="2724"/>
        <v>0</v>
      </c>
      <c r="AN470" s="61">
        <f t="shared" si="2725"/>
        <v>163</v>
      </c>
      <c r="AO470" s="236"/>
      <c r="AP470" s="51"/>
      <c r="AQ470" s="51"/>
      <c r="AR470" s="51"/>
      <c r="AS470" s="51"/>
      <c r="AT470" s="51"/>
      <c r="AU470" s="51"/>
      <c r="AV470" s="51"/>
      <c r="AW470" s="51"/>
      <c r="AX470" s="51"/>
      <c r="AY470" s="51"/>
      <c r="AZ470" s="51"/>
      <c r="BA470" s="51"/>
      <c r="BB470" s="51"/>
      <c r="BC470" s="51"/>
      <c r="BD470" s="51"/>
      <c r="BE470" s="51"/>
      <c r="BF470" s="51"/>
      <c r="BG470" s="51"/>
      <c r="BH470" s="51"/>
      <c r="BI470" s="51"/>
      <c r="BJ470" s="51"/>
      <c r="BK470" s="51"/>
      <c r="BL470" s="51"/>
      <c r="BM470" s="51"/>
      <c r="BN470" s="51"/>
      <c r="BO470" s="51"/>
      <c r="BP470" s="51"/>
      <c r="BQ470" s="51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  <c r="CE470" s="63"/>
      <c r="CF470" s="63"/>
      <c r="CG470" s="63"/>
      <c r="CH470" s="63"/>
      <c r="CI470" s="63"/>
      <c r="CJ470" s="63"/>
      <c r="CK470" s="63"/>
    </row>
    <row r="471" spans="2:89" ht="13.5" hidden="1" outlineLevel="1">
      <c r="B471" s="15" t="s">
        <v>108</v>
      </c>
      <c r="C471" s="240">
        <v>163</v>
      </c>
      <c r="D471" s="240">
        <v>13</v>
      </c>
      <c r="E471" s="240"/>
      <c r="F471" s="240">
        <v>6</v>
      </c>
      <c r="G471" s="241">
        <v>2</v>
      </c>
      <c r="H471" s="241"/>
      <c r="I471" s="241"/>
      <c r="J471" s="241">
        <v>16</v>
      </c>
      <c r="K471" s="241">
        <v>2</v>
      </c>
      <c r="L471" s="241"/>
      <c r="M471" s="241"/>
      <c r="N471" s="241"/>
      <c r="O471" s="241"/>
      <c r="P471" s="241"/>
      <c r="Q471" s="241"/>
      <c r="R471" s="241"/>
      <c r="S471" s="241"/>
      <c r="T471" s="241"/>
      <c r="U471" s="241"/>
      <c r="V471" s="241"/>
      <c r="W471" s="241"/>
      <c r="X471" s="241"/>
      <c r="Y471" s="241"/>
      <c r="Z471" s="242">
        <f t="shared" si="2721"/>
        <v>202</v>
      </c>
      <c r="AA471" s="243">
        <f t="shared" si="2835"/>
        <v>733</v>
      </c>
      <c r="AB471" s="51"/>
      <c r="AC471" s="56" t="s">
        <v>108</v>
      </c>
      <c r="AD471" s="57">
        <f t="shared" si="2722"/>
        <v>182</v>
      </c>
      <c r="AE471" s="57">
        <f t="shared" si="3364"/>
        <v>2</v>
      </c>
      <c r="AF471" s="57">
        <f t="shared" si="3364"/>
        <v>0</v>
      </c>
      <c r="AG471" s="57">
        <f t="shared" si="3364"/>
        <v>0</v>
      </c>
      <c r="AH471" s="57">
        <f t="shared" si="3364"/>
        <v>16</v>
      </c>
      <c r="AI471" s="57">
        <f t="shared" si="3364"/>
        <v>2</v>
      </c>
      <c r="AJ471" s="57">
        <f t="shared" si="3364"/>
        <v>0</v>
      </c>
      <c r="AK471" s="57">
        <f t="shared" si="3364"/>
        <v>0</v>
      </c>
      <c r="AL471" s="57">
        <f t="shared" si="2723"/>
        <v>0</v>
      </c>
      <c r="AM471" s="57">
        <f t="shared" si="2724"/>
        <v>0</v>
      </c>
      <c r="AN471" s="58">
        <f t="shared" si="2725"/>
        <v>202</v>
      </c>
      <c r="AO471" s="236"/>
      <c r="AP471" s="51"/>
      <c r="AQ471" s="51"/>
      <c r="AR471" s="51"/>
      <c r="AS471" s="51"/>
      <c r="AT471" s="51"/>
      <c r="AU471" s="51"/>
      <c r="AV471" s="51"/>
      <c r="AW471" s="51"/>
      <c r="AX471" s="51"/>
      <c r="AY471" s="51"/>
      <c r="AZ471" s="51"/>
      <c r="BA471" s="51"/>
      <c r="BB471" s="51"/>
      <c r="BC471" s="51"/>
      <c r="BD471" s="51"/>
      <c r="BE471" s="51"/>
      <c r="BF471" s="51"/>
      <c r="BG471" s="51"/>
      <c r="BH471" s="51"/>
      <c r="BI471" s="51"/>
      <c r="BJ471" s="51"/>
      <c r="BK471" s="51"/>
      <c r="BL471" s="51"/>
      <c r="BM471" s="51"/>
      <c r="BN471" s="51"/>
      <c r="BO471" s="51"/>
      <c r="BP471" s="51"/>
      <c r="BQ471" s="51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  <c r="CE471" s="63"/>
      <c r="CF471" s="63"/>
      <c r="CG471" s="63"/>
      <c r="CH471" s="63"/>
      <c r="CI471" s="63"/>
      <c r="CJ471" s="63"/>
      <c r="CK471" s="63"/>
    </row>
    <row r="472" spans="2:89" ht="13.5" hidden="1" outlineLevel="1">
      <c r="B472" s="15" t="s">
        <v>109</v>
      </c>
      <c r="C472" s="240">
        <v>101</v>
      </c>
      <c r="D472" s="240">
        <v>2</v>
      </c>
      <c r="E472" s="240"/>
      <c r="F472" s="240">
        <v>6</v>
      </c>
      <c r="G472" s="241">
        <v>2</v>
      </c>
      <c r="H472" s="241"/>
      <c r="I472" s="241"/>
      <c r="J472" s="241">
        <v>10</v>
      </c>
      <c r="K472" s="241">
        <v>1</v>
      </c>
      <c r="L472" s="241"/>
      <c r="M472" s="241">
        <v>1</v>
      </c>
      <c r="N472" s="241"/>
      <c r="O472" s="241"/>
      <c r="P472" s="241"/>
      <c r="Q472" s="241"/>
      <c r="R472" s="241"/>
      <c r="S472" s="241">
        <v>1</v>
      </c>
      <c r="T472" s="241"/>
      <c r="U472" s="241"/>
      <c r="V472" s="241"/>
      <c r="W472" s="241"/>
      <c r="X472" s="241"/>
      <c r="Y472" s="241"/>
      <c r="Z472" s="242">
        <f t="shared" si="2721"/>
        <v>124</v>
      </c>
      <c r="AA472" s="243">
        <f t="shared" si="2835"/>
        <v>652</v>
      </c>
      <c r="AB472" s="51"/>
      <c r="AC472" s="56" t="s">
        <v>109</v>
      </c>
      <c r="AD472" s="57">
        <f t="shared" si="2722"/>
        <v>109</v>
      </c>
      <c r="AE472" s="57">
        <f t="shared" si="3364"/>
        <v>2</v>
      </c>
      <c r="AF472" s="57">
        <f t="shared" si="3364"/>
        <v>0</v>
      </c>
      <c r="AG472" s="57">
        <f t="shared" si="3364"/>
        <v>0</v>
      </c>
      <c r="AH472" s="57">
        <f t="shared" si="3364"/>
        <v>10</v>
      </c>
      <c r="AI472" s="57">
        <f t="shared" si="3364"/>
        <v>1</v>
      </c>
      <c r="AJ472" s="57">
        <f t="shared" si="3364"/>
        <v>0</v>
      </c>
      <c r="AK472" s="57">
        <f t="shared" si="3364"/>
        <v>1</v>
      </c>
      <c r="AL472" s="57">
        <f t="shared" si="2723"/>
        <v>1</v>
      </c>
      <c r="AM472" s="57">
        <f t="shared" si="2724"/>
        <v>0</v>
      </c>
      <c r="AN472" s="58">
        <f t="shared" si="2725"/>
        <v>124</v>
      </c>
      <c r="AO472" s="236"/>
      <c r="AP472" s="51"/>
      <c r="AQ472" s="51"/>
      <c r="AR472" s="51"/>
      <c r="AS472" s="51"/>
      <c r="AT472" s="51"/>
      <c r="AU472" s="51"/>
      <c r="AV472" s="51"/>
      <c r="AW472" s="51"/>
      <c r="AX472" s="51"/>
      <c r="AY472" s="51"/>
      <c r="AZ472" s="51"/>
      <c r="BA472" s="51"/>
      <c r="BB472" s="51"/>
      <c r="BC472" s="51"/>
      <c r="BD472" s="51"/>
      <c r="BE472" s="51"/>
      <c r="BF472" s="51"/>
      <c r="BG472" s="51"/>
      <c r="BH472" s="51"/>
      <c r="BI472" s="51"/>
      <c r="BJ472" s="51"/>
      <c r="BK472" s="51"/>
      <c r="BL472" s="51"/>
      <c r="BM472" s="51"/>
      <c r="BN472" s="51"/>
      <c r="BO472" s="51"/>
      <c r="BP472" s="51"/>
      <c r="BQ472" s="51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  <c r="CE472" s="63"/>
      <c r="CF472" s="63"/>
      <c r="CG472" s="63"/>
      <c r="CH472" s="63"/>
      <c r="CI472" s="63"/>
      <c r="CJ472" s="63"/>
      <c r="CK472" s="63"/>
    </row>
    <row r="473" spans="2:89" ht="13.5" hidden="1" outlineLevel="1">
      <c r="B473" s="15" t="s">
        <v>110</v>
      </c>
      <c r="C473" s="240">
        <v>103</v>
      </c>
      <c r="D473" s="240">
        <v>3</v>
      </c>
      <c r="E473" s="240"/>
      <c r="F473" s="240">
        <v>6</v>
      </c>
      <c r="G473" s="241">
        <v>1</v>
      </c>
      <c r="H473" s="241"/>
      <c r="I473" s="241"/>
      <c r="J473" s="241">
        <v>9</v>
      </c>
      <c r="K473" s="241">
        <v>1</v>
      </c>
      <c r="L473" s="241"/>
      <c r="M473" s="241"/>
      <c r="N473" s="241"/>
      <c r="O473" s="241"/>
      <c r="P473" s="241"/>
      <c r="Q473" s="241"/>
      <c r="R473" s="241"/>
      <c r="S473" s="241">
        <v>1</v>
      </c>
      <c r="T473" s="241"/>
      <c r="U473" s="241"/>
      <c r="V473" s="241"/>
      <c r="W473" s="241"/>
      <c r="X473" s="241"/>
      <c r="Y473" s="241"/>
      <c r="Z473" s="242">
        <f t="shared" si="2721"/>
        <v>124</v>
      </c>
      <c r="AA473" s="243">
        <f t="shared" si="2835"/>
        <v>613</v>
      </c>
      <c r="AB473" s="51"/>
      <c r="AC473" s="56" t="s">
        <v>110</v>
      </c>
      <c r="AD473" s="57">
        <f t="shared" si="2722"/>
        <v>112</v>
      </c>
      <c r="AE473" s="57">
        <f t="shared" si="3364"/>
        <v>1</v>
      </c>
      <c r="AF473" s="57">
        <f t="shared" si="3364"/>
        <v>0</v>
      </c>
      <c r="AG473" s="57">
        <f t="shared" si="3364"/>
        <v>0</v>
      </c>
      <c r="AH473" s="57">
        <f t="shared" si="3364"/>
        <v>9</v>
      </c>
      <c r="AI473" s="57">
        <f t="shared" si="3364"/>
        <v>1</v>
      </c>
      <c r="AJ473" s="57">
        <f t="shared" si="3364"/>
        <v>0</v>
      </c>
      <c r="AK473" s="57">
        <f t="shared" si="3364"/>
        <v>0</v>
      </c>
      <c r="AL473" s="57">
        <f t="shared" si="2723"/>
        <v>1</v>
      </c>
      <c r="AM473" s="57">
        <f t="shared" si="2724"/>
        <v>0</v>
      </c>
      <c r="AN473" s="58">
        <f t="shared" si="2725"/>
        <v>124</v>
      </c>
      <c r="AO473" s="236"/>
      <c r="AP473" s="51"/>
      <c r="AQ473" s="51"/>
      <c r="AR473" s="51"/>
      <c r="AS473" s="51"/>
      <c r="AT473" s="51"/>
      <c r="AU473" s="51"/>
      <c r="AV473" s="51"/>
      <c r="AW473" s="51"/>
      <c r="AX473" s="51"/>
      <c r="AY473" s="51"/>
      <c r="AZ473" s="51"/>
      <c r="BA473" s="51"/>
      <c r="BB473" s="51"/>
      <c r="BC473" s="51"/>
      <c r="BD473" s="51"/>
      <c r="BE473" s="51"/>
      <c r="BF473" s="51"/>
      <c r="BG473" s="51"/>
      <c r="BH473" s="51"/>
      <c r="BI473" s="51"/>
      <c r="BJ473" s="51"/>
      <c r="BK473" s="51"/>
      <c r="BL473" s="51"/>
      <c r="BM473" s="51"/>
      <c r="BN473" s="51"/>
      <c r="BO473" s="51"/>
      <c r="BP473" s="51"/>
      <c r="BQ473" s="51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  <c r="CE473" s="63"/>
      <c r="CF473" s="63"/>
      <c r="CG473" s="63"/>
      <c r="CH473" s="63"/>
      <c r="CI473" s="63"/>
      <c r="CJ473" s="63"/>
      <c r="CK473" s="63"/>
    </row>
    <row r="474" spans="2:89" ht="13.5" hidden="1" outlineLevel="1">
      <c r="B474" s="15" t="s">
        <v>111</v>
      </c>
      <c r="C474" s="240">
        <v>107</v>
      </c>
      <c r="D474" s="240">
        <v>6</v>
      </c>
      <c r="E474" s="240"/>
      <c r="F474" s="240">
        <v>5</v>
      </c>
      <c r="G474" s="241">
        <v>2</v>
      </c>
      <c r="H474" s="241"/>
      <c r="I474" s="241"/>
      <c r="J474" s="241">
        <v>14</v>
      </c>
      <c r="K474" s="241"/>
      <c r="L474" s="241"/>
      <c r="M474" s="241"/>
      <c r="N474" s="241"/>
      <c r="O474" s="241"/>
      <c r="P474" s="241"/>
      <c r="Q474" s="241"/>
      <c r="R474" s="241"/>
      <c r="S474" s="241"/>
      <c r="T474" s="241"/>
      <c r="U474" s="241"/>
      <c r="V474" s="241"/>
      <c r="W474" s="241"/>
      <c r="X474" s="241"/>
      <c r="Y474" s="241"/>
      <c r="Z474" s="242">
        <f t="shared" si="2721"/>
        <v>134</v>
      </c>
      <c r="AA474" s="243">
        <f t="shared" si="2835"/>
        <v>584</v>
      </c>
      <c r="AB474" s="51"/>
      <c r="AC474" s="56" t="s">
        <v>111</v>
      </c>
      <c r="AD474" s="57">
        <f t="shared" si="2722"/>
        <v>118</v>
      </c>
      <c r="AE474" s="57">
        <f t="shared" si="3364"/>
        <v>2</v>
      </c>
      <c r="AF474" s="57">
        <f t="shared" si="3364"/>
        <v>0</v>
      </c>
      <c r="AG474" s="57">
        <f t="shared" si="3364"/>
        <v>0</v>
      </c>
      <c r="AH474" s="57">
        <f t="shared" si="3364"/>
        <v>14</v>
      </c>
      <c r="AI474" s="57">
        <f t="shared" si="3364"/>
        <v>0</v>
      </c>
      <c r="AJ474" s="57">
        <f t="shared" si="3364"/>
        <v>0</v>
      </c>
      <c r="AK474" s="57">
        <f t="shared" si="3364"/>
        <v>0</v>
      </c>
      <c r="AL474" s="57">
        <f t="shared" si="2723"/>
        <v>0</v>
      </c>
      <c r="AM474" s="57">
        <f t="shared" si="2724"/>
        <v>0</v>
      </c>
      <c r="AN474" s="58">
        <f t="shared" si="2725"/>
        <v>134</v>
      </c>
      <c r="AO474" s="236"/>
      <c r="AP474" s="51"/>
      <c r="AQ474" s="51"/>
      <c r="AR474" s="51"/>
      <c r="AS474" s="51"/>
      <c r="AT474" s="51"/>
      <c r="AU474" s="51"/>
      <c r="AV474" s="51"/>
      <c r="AW474" s="51"/>
      <c r="AX474" s="51"/>
      <c r="AY474" s="51"/>
      <c r="AZ474" s="51"/>
      <c r="BA474" s="51"/>
      <c r="BB474" s="51"/>
      <c r="BC474" s="51"/>
      <c r="BD474" s="51"/>
      <c r="BE474" s="51"/>
      <c r="BF474" s="51"/>
      <c r="BG474" s="51"/>
      <c r="BH474" s="51"/>
      <c r="BI474" s="51"/>
      <c r="BJ474" s="51"/>
      <c r="BK474" s="51"/>
      <c r="BL474" s="51"/>
      <c r="BM474" s="51"/>
      <c r="BN474" s="51"/>
      <c r="BO474" s="51"/>
      <c r="BP474" s="51"/>
      <c r="BQ474" s="51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  <c r="CE474" s="63"/>
      <c r="CF474" s="63"/>
      <c r="CG474" s="63"/>
      <c r="CH474" s="63"/>
      <c r="CI474" s="63"/>
      <c r="CJ474" s="63"/>
      <c r="CK474" s="63"/>
    </row>
    <row r="475" spans="2:89" ht="13.5" hidden="1" outlineLevel="1">
      <c r="B475" s="15" t="s">
        <v>112</v>
      </c>
      <c r="C475" s="240">
        <v>111</v>
      </c>
      <c r="D475" s="240">
        <v>12</v>
      </c>
      <c r="E475" s="240"/>
      <c r="F475" s="240">
        <v>9</v>
      </c>
      <c r="G475" s="241">
        <v>4</v>
      </c>
      <c r="H475" s="241"/>
      <c r="I475" s="241"/>
      <c r="J475" s="241">
        <v>14</v>
      </c>
      <c r="K475" s="241">
        <v>1</v>
      </c>
      <c r="L475" s="241"/>
      <c r="M475" s="241"/>
      <c r="N475" s="241"/>
      <c r="O475" s="241"/>
      <c r="P475" s="241"/>
      <c r="Q475" s="241"/>
      <c r="R475" s="241">
        <v>1</v>
      </c>
      <c r="S475" s="241">
        <v>2</v>
      </c>
      <c r="T475" s="241"/>
      <c r="U475" s="241"/>
      <c r="V475" s="241"/>
      <c r="W475" s="241"/>
      <c r="X475" s="241"/>
      <c r="Y475" s="241"/>
      <c r="Z475" s="242">
        <f t="shared" si="2721"/>
        <v>154</v>
      </c>
      <c r="AA475" s="243">
        <f t="shared" si="2835"/>
        <v>536</v>
      </c>
      <c r="AB475" s="51"/>
      <c r="AC475" s="59" t="s">
        <v>112</v>
      </c>
      <c r="AD475" s="60">
        <f t="shared" si="2722"/>
        <v>132</v>
      </c>
      <c r="AE475" s="60">
        <f t="shared" si="3364"/>
        <v>4</v>
      </c>
      <c r="AF475" s="60">
        <f t="shared" si="3364"/>
        <v>0</v>
      </c>
      <c r="AG475" s="60">
        <f t="shared" si="3364"/>
        <v>0</v>
      </c>
      <c r="AH475" s="60">
        <f t="shared" si="3364"/>
        <v>14</v>
      </c>
      <c r="AI475" s="60">
        <f t="shared" si="3364"/>
        <v>1</v>
      </c>
      <c r="AJ475" s="60">
        <f t="shared" si="3364"/>
        <v>0</v>
      </c>
      <c r="AK475" s="60">
        <f t="shared" si="3364"/>
        <v>0</v>
      </c>
      <c r="AL475" s="60">
        <f t="shared" si="2723"/>
        <v>3</v>
      </c>
      <c r="AM475" s="60">
        <f t="shared" si="2724"/>
        <v>0</v>
      </c>
      <c r="AN475" s="61">
        <f t="shared" si="2725"/>
        <v>154</v>
      </c>
      <c r="AO475" s="236"/>
      <c r="AP475" s="51"/>
      <c r="AQ475" s="51"/>
      <c r="AR475" s="51"/>
      <c r="AS475" s="51"/>
      <c r="AT475" s="51"/>
      <c r="AU475" s="51"/>
      <c r="AV475" s="51"/>
      <c r="AW475" s="51"/>
      <c r="AX475" s="51"/>
      <c r="AY475" s="51"/>
      <c r="AZ475" s="51"/>
      <c r="BA475" s="51"/>
      <c r="BB475" s="51"/>
      <c r="BC475" s="51"/>
      <c r="BD475" s="51"/>
      <c r="BE475" s="51"/>
      <c r="BF475" s="51"/>
      <c r="BG475" s="51"/>
      <c r="BH475" s="51"/>
      <c r="BI475" s="51"/>
      <c r="BJ475" s="51"/>
      <c r="BK475" s="51"/>
      <c r="BL475" s="51"/>
      <c r="BM475" s="51"/>
      <c r="BN475" s="51"/>
      <c r="BO475" s="51"/>
      <c r="BP475" s="51"/>
      <c r="BQ475" s="51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  <c r="CE475" s="63"/>
      <c r="CF475" s="63"/>
      <c r="CG475" s="63"/>
      <c r="CH475" s="63"/>
      <c r="CI475" s="63"/>
      <c r="CJ475" s="63"/>
      <c r="CK475" s="63"/>
    </row>
    <row r="476" spans="2:89" ht="13.5" hidden="1" outlineLevel="1">
      <c r="B476" s="15" t="s">
        <v>113</v>
      </c>
      <c r="C476" s="240">
        <v>88</v>
      </c>
      <c r="D476" s="240">
        <v>14</v>
      </c>
      <c r="E476" s="240"/>
      <c r="F476" s="240">
        <v>6</v>
      </c>
      <c r="G476" s="241">
        <v>4</v>
      </c>
      <c r="H476" s="241"/>
      <c r="I476" s="241"/>
      <c r="J476" s="241">
        <v>14</v>
      </c>
      <c r="K476" s="241">
        <v>1</v>
      </c>
      <c r="L476" s="241"/>
      <c r="M476" s="241"/>
      <c r="N476" s="241"/>
      <c r="O476" s="241"/>
      <c r="P476" s="241"/>
      <c r="Q476" s="241"/>
      <c r="R476" s="241">
        <v>2</v>
      </c>
      <c r="S476" s="241">
        <v>3</v>
      </c>
      <c r="T476" s="241"/>
      <c r="U476" s="241"/>
      <c r="V476" s="241"/>
      <c r="W476" s="241"/>
      <c r="X476" s="241"/>
      <c r="Y476" s="241"/>
      <c r="Z476" s="242">
        <f t="shared" si="2721"/>
        <v>132</v>
      </c>
      <c r="AA476" s="243">
        <f t="shared" si="2835"/>
        <v>544</v>
      </c>
      <c r="AB476" s="51"/>
      <c r="AC476" s="59" t="s">
        <v>113</v>
      </c>
      <c r="AD476" s="60">
        <f t="shared" si="2722"/>
        <v>108</v>
      </c>
      <c r="AE476" s="60">
        <f t="shared" si="3364"/>
        <v>4</v>
      </c>
      <c r="AF476" s="60">
        <f t="shared" si="3364"/>
        <v>0</v>
      </c>
      <c r="AG476" s="60">
        <f t="shared" si="3364"/>
        <v>0</v>
      </c>
      <c r="AH476" s="60">
        <f t="shared" si="3364"/>
        <v>14</v>
      </c>
      <c r="AI476" s="60">
        <f t="shared" si="3364"/>
        <v>1</v>
      </c>
      <c r="AJ476" s="60">
        <f t="shared" si="3364"/>
        <v>0</v>
      </c>
      <c r="AK476" s="60">
        <f t="shared" si="3364"/>
        <v>0</v>
      </c>
      <c r="AL476" s="60">
        <f t="shared" si="2723"/>
        <v>5</v>
      </c>
      <c r="AM476" s="60">
        <f t="shared" si="2724"/>
        <v>0</v>
      </c>
      <c r="AN476" s="61">
        <f t="shared" si="2725"/>
        <v>132</v>
      </c>
      <c r="AO476" s="236"/>
      <c r="AP476" s="51"/>
      <c r="AQ476" s="51"/>
      <c r="AR476" s="51"/>
      <c r="AS476" s="51"/>
      <c r="AT476" s="51"/>
      <c r="AU476" s="51"/>
      <c r="AV476" s="51"/>
      <c r="AW476" s="51"/>
      <c r="AX476" s="51"/>
      <c r="AY476" s="51"/>
      <c r="AZ476" s="51"/>
      <c r="BA476" s="51"/>
      <c r="BB476" s="51"/>
      <c r="BC476" s="51"/>
      <c r="BD476" s="51"/>
      <c r="BE476" s="51"/>
      <c r="BF476" s="51"/>
      <c r="BG476" s="51"/>
      <c r="BH476" s="51"/>
      <c r="BI476" s="51"/>
      <c r="BJ476" s="51"/>
      <c r="BK476" s="51"/>
      <c r="BL476" s="51"/>
      <c r="BM476" s="51"/>
      <c r="BN476" s="51"/>
      <c r="BO476" s="51"/>
      <c r="BP476" s="51"/>
      <c r="BQ476" s="51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  <c r="CE476" s="63"/>
      <c r="CF476" s="63"/>
      <c r="CG476" s="63"/>
      <c r="CH476" s="63"/>
      <c r="CI476" s="63"/>
      <c r="CJ476" s="63"/>
      <c r="CK476" s="63"/>
    </row>
    <row r="477" spans="2:89" ht="13.5" hidden="1" outlineLevel="1">
      <c r="B477" s="15" t="s">
        <v>114</v>
      </c>
      <c r="C477" s="240">
        <v>86</v>
      </c>
      <c r="D477" s="240">
        <v>4</v>
      </c>
      <c r="E477" s="240"/>
      <c r="F477" s="240">
        <v>6</v>
      </c>
      <c r="G477" s="241">
        <v>2</v>
      </c>
      <c r="H477" s="241"/>
      <c r="I477" s="241"/>
      <c r="J477" s="241">
        <v>7</v>
      </c>
      <c r="K477" s="241">
        <v>2</v>
      </c>
      <c r="L477" s="241"/>
      <c r="M477" s="241">
        <v>1</v>
      </c>
      <c r="N477" s="241"/>
      <c r="O477" s="241"/>
      <c r="P477" s="241"/>
      <c r="Q477" s="241"/>
      <c r="R477" s="241">
        <v>1</v>
      </c>
      <c r="S477" s="241">
        <v>2</v>
      </c>
      <c r="T477" s="241"/>
      <c r="U477" s="241"/>
      <c r="V477" s="241"/>
      <c r="W477" s="241"/>
      <c r="X477" s="241"/>
      <c r="Y477" s="241"/>
      <c r="Z477" s="242">
        <f t="shared" si="2721"/>
        <v>111</v>
      </c>
      <c r="AA477" s="243">
        <f t="shared" si="2835"/>
        <v>531</v>
      </c>
      <c r="AB477" s="51"/>
      <c r="AC477" s="59" t="s">
        <v>114</v>
      </c>
      <c r="AD477" s="60">
        <f t="shared" si="2722"/>
        <v>96</v>
      </c>
      <c r="AE477" s="60">
        <f t="shared" si="3364"/>
        <v>2</v>
      </c>
      <c r="AF477" s="60">
        <f t="shared" si="3364"/>
        <v>0</v>
      </c>
      <c r="AG477" s="60">
        <f t="shared" si="3364"/>
        <v>0</v>
      </c>
      <c r="AH477" s="60">
        <f t="shared" si="3364"/>
        <v>7</v>
      </c>
      <c r="AI477" s="60">
        <f t="shared" si="3364"/>
        <v>2</v>
      </c>
      <c r="AJ477" s="60">
        <f t="shared" si="3364"/>
        <v>0</v>
      </c>
      <c r="AK477" s="60">
        <f t="shared" si="3364"/>
        <v>1</v>
      </c>
      <c r="AL477" s="60">
        <f t="shared" si="2723"/>
        <v>3</v>
      </c>
      <c r="AM477" s="60">
        <f t="shared" si="2724"/>
        <v>0</v>
      </c>
      <c r="AN477" s="61">
        <f t="shared" si="2725"/>
        <v>111</v>
      </c>
      <c r="AO477" s="236"/>
      <c r="AP477" s="51"/>
      <c r="AQ477" s="51"/>
      <c r="AR477" s="51"/>
      <c r="AS477" s="51"/>
      <c r="AT477" s="51"/>
      <c r="AU477" s="51"/>
      <c r="AV477" s="51"/>
      <c r="AW477" s="51"/>
      <c r="AX477" s="51"/>
      <c r="AY477" s="51"/>
      <c r="AZ477" s="51"/>
      <c r="BA477" s="51"/>
      <c r="BB477" s="51"/>
      <c r="BC477" s="51"/>
      <c r="BD477" s="51"/>
      <c r="BE477" s="51"/>
      <c r="BF477" s="51"/>
      <c r="BG477" s="51"/>
      <c r="BH477" s="51"/>
      <c r="BI477" s="51"/>
      <c r="BJ477" s="51"/>
      <c r="BK477" s="51"/>
      <c r="BL477" s="51"/>
      <c r="BM477" s="51"/>
      <c r="BN477" s="51"/>
      <c r="BO477" s="51"/>
      <c r="BP477" s="51"/>
      <c r="BQ477" s="51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  <c r="CE477" s="63"/>
      <c r="CF477" s="63"/>
      <c r="CG477" s="63"/>
      <c r="CH477" s="63"/>
      <c r="CI477" s="63"/>
      <c r="CJ477" s="63"/>
      <c r="CK477" s="63"/>
    </row>
    <row r="478" spans="2:89" ht="13.5" hidden="1" outlineLevel="1">
      <c r="B478" s="15" t="s">
        <v>115</v>
      </c>
      <c r="C478" s="240">
        <v>73</v>
      </c>
      <c r="D478" s="240">
        <v>4</v>
      </c>
      <c r="E478" s="240"/>
      <c r="F478" s="240">
        <v>5</v>
      </c>
      <c r="G478" s="241">
        <v>1</v>
      </c>
      <c r="H478" s="241"/>
      <c r="I478" s="241"/>
      <c r="J478" s="241">
        <v>7</v>
      </c>
      <c r="K478" s="241">
        <v>2</v>
      </c>
      <c r="L478" s="241"/>
      <c r="M478" s="241"/>
      <c r="N478" s="241"/>
      <c r="O478" s="241"/>
      <c r="P478" s="241"/>
      <c r="Q478" s="241"/>
      <c r="R478" s="241"/>
      <c r="S478" s="241">
        <v>3</v>
      </c>
      <c r="T478" s="241"/>
      <c r="U478" s="241"/>
      <c r="V478" s="241"/>
      <c r="W478" s="241"/>
      <c r="X478" s="241"/>
      <c r="Y478" s="241"/>
      <c r="Z478" s="242">
        <f t="shared" si="2721"/>
        <v>95</v>
      </c>
      <c r="AA478" s="243">
        <f t="shared" si="2835"/>
        <v>492</v>
      </c>
      <c r="AB478" s="51"/>
      <c r="AC478" s="59" t="s">
        <v>115</v>
      </c>
      <c r="AD478" s="60">
        <f t="shared" si="2722"/>
        <v>82</v>
      </c>
      <c r="AE478" s="60">
        <f t="shared" si="3364"/>
        <v>1</v>
      </c>
      <c r="AF478" s="60">
        <f t="shared" si="3364"/>
        <v>0</v>
      </c>
      <c r="AG478" s="60">
        <f t="shared" si="3364"/>
        <v>0</v>
      </c>
      <c r="AH478" s="60">
        <f t="shared" si="3364"/>
        <v>7</v>
      </c>
      <c r="AI478" s="60">
        <f t="shared" si="3364"/>
        <v>2</v>
      </c>
      <c r="AJ478" s="60">
        <f t="shared" si="3364"/>
        <v>0</v>
      </c>
      <c r="AK478" s="60">
        <f t="shared" si="3364"/>
        <v>0</v>
      </c>
      <c r="AL478" s="60">
        <f t="shared" si="2723"/>
        <v>3</v>
      </c>
      <c r="AM478" s="60">
        <f t="shared" si="2724"/>
        <v>0</v>
      </c>
      <c r="AN478" s="61">
        <f t="shared" si="2725"/>
        <v>95</v>
      </c>
      <c r="AO478" s="236"/>
      <c r="AP478" s="51"/>
      <c r="AQ478" s="51"/>
      <c r="AR478" s="51"/>
      <c r="AS478" s="51"/>
      <c r="AT478" s="51"/>
      <c r="AU478" s="51"/>
      <c r="AV478" s="51"/>
      <c r="AW478" s="51"/>
      <c r="AX478" s="51"/>
      <c r="AY478" s="51"/>
      <c r="AZ478" s="51"/>
      <c r="BA478" s="51"/>
      <c r="BB478" s="51"/>
      <c r="BC478" s="51"/>
      <c r="BD478" s="51"/>
      <c r="BE478" s="51"/>
      <c r="BF478" s="51"/>
      <c r="BG478" s="51"/>
      <c r="BH478" s="51"/>
      <c r="BI478" s="51"/>
      <c r="BJ478" s="51"/>
      <c r="BK478" s="51"/>
      <c r="BL478" s="51"/>
      <c r="BM478" s="51"/>
      <c r="BN478" s="51"/>
      <c r="BO478" s="51"/>
      <c r="BP478" s="51"/>
      <c r="BQ478" s="51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  <c r="CE478" s="63"/>
      <c r="CF478" s="63"/>
      <c r="CG478" s="63"/>
      <c r="CH478" s="63"/>
      <c r="CI478" s="63"/>
      <c r="CJ478" s="63"/>
      <c r="CK478" s="63"/>
    </row>
    <row r="479" spans="2:89" ht="13.5" hidden="1" outlineLevel="1">
      <c r="B479" s="15" t="s">
        <v>116</v>
      </c>
      <c r="C479" s="240">
        <v>99</v>
      </c>
      <c r="D479" s="240">
        <v>8</v>
      </c>
      <c r="E479" s="240"/>
      <c r="F479" s="240">
        <v>6</v>
      </c>
      <c r="G479" s="241">
        <v>2</v>
      </c>
      <c r="H479" s="241"/>
      <c r="I479" s="241"/>
      <c r="J479" s="241">
        <v>13</v>
      </c>
      <c r="K479" s="241">
        <v>2</v>
      </c>
      <c r="L479" s="241"/>
      <c r="M479" s="241"/>
      <c r="N479" s="241"/>
      <c r="O479" s="241">
        <v>1</v>
      </c>
      <c r="P479" s="241"/>
      <c r="Q479" s="241"/>
      <c r="R479" s="241"/>
      <c r="S479" s="241">
        <v>1</v>
      </c>
      <c r="T479" s="241"/>
      <c r="U479" s="241"/>
      <c r="V479" s="241"/>
      <c r="W479" s="241"/>
      <c r="X479" s="241"/>
      <c r="Y479" s="241"/>
      <c r="Z479" s="242">
        <f t="shared" si="2721"/>
        <v>132</v>
      </c>
      <c r="AA479" s="243">
        <f t="shared" si="2835"/>
        <v>470</v>
      </c>
      <c r="AB479" s="51"/>
      <c r="AC479" s="56" t="s">
        <v>116</v>
      </c>
      <c r="AD479" s="57">
        <f t="shared" si="2722"/>
        <v>113</v>
      </c>
      <c r="AE479" s="57">
        <f t="shared" si="3364"/>
        <v>2</v>
      </c>
      <c r="AF479" s="57">
        <f t="shared" si="3364"/>
        <v>0</v>
      </c>
      <c r="AG479" s="57">
        <f t="shared" si="3364"/>
        <v>0</v>
      </c>
      <c r="AH479" s="57">
        <f t="shared" si="3364"/>
        <v>13</v>
      </c>
      <c r="AI479" s="57">
        <f t="shared" si="3364"/>
        <v>2</v>
      </c>
      <c r="AJ479" s="57">
        <f t="shared" si="3364"/>
        <v>0</v>
      </c>
      <c r="AK479" s="57">
        <f t="shared" si="3364"/>
        <v>0</v>
      </c>
      <c r="AL479" s="57">
        <f t="shared" si="2723"/>
        <v>2</v>
      </c>
      <c r="AM479" s="57">
        <f t="shared" si="2724"/>
        <v>0</v>
      </c>
      <c r="AN479" s="58">
        <f t="shared" si="2725"/>
        <v>132</v>
      </c>
      <c r="AO479" s="236"/>
      <c r="AP479" s="51"/>
      <c r="AQ479" s="51"/>
      <c r="AR479" s="51"/>
      <c r="AS479" s="51"/>
      <c r="AT479" s="51"/>
      <c r="AU479" s="51"/>
      <c r="AV479" s="51"/>
      <c r="AW479" s="51"/>
      <c r="AX479" s="51"/>
      <c r="AY479" s="51"/>
      <c r="AZ479" s="51"/>
      <c r="BA479" s="51"/>
      <c r="BB479" s="51"/>
      <c r="BC479" s="51"/>
      <c r="BD479" s="51"/>
      <c r="BE479" s="51"/>
      <c r="BF479" s="51"/>
      <c r="BG479" s="51"/>
      <c r="BH479" s="51"/>
      <c r="BI479" s="51"/>
      <c r="BJ479" s="51"/>
      <c r="BK479" s="51"/>
      <c r="BL479" s="51"/>
      <c r="BM479" s="51"/>
      <c r="BN479" s="51"/>
      <c r="BO479" s="51"/>
      <c r="BP479" s="51"/>
      <c r="BQ479" s="51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  <c r="CE479" s="63"/>
      <c r="CF479" s="63"/>
      <c r="CG479" s="63"/>
      <c r="CH479" s="63"/>
      <c r="CI479" s="63"/>
      <c r="CJ479" s="63"/>
      <c r="CK479" s="63"/>
    </row>
    <row r="480" spans="2:89" ht="13.5" hidden="1" outlineLevel="1">
      <c r="B480" s="15" t="s">
        <v>117</v>
      </c>
      <c r="C480" s="240">
        <v>86</v>
      </c>
      <c r="D480" s="240">
        <v>10</v>
      </c>
      <c r="E480" s="240">
        <v>1</v>
      </c>
      <c r="F480" s="240">
        <v>6</v>
      </c>
      <c r="G480" s="241">
        <v>1</v>
      </c>
      <c r="H480" s="241"/>
      <c r="I480" s="241"/>
      <c r="J480" s="241">
        <v>12</v>
      </c>
      <c r="K480" s="241">
        <v>4</v>
      </c>
      <c r="L480" s="241"/>
      <c r="M480" s="241"/>
      <c r="N480" s="241"/>
      <c r="O480" s="241"/>
      <c r="P480" s="241"/>
      <c r="Q480" s="241"/>
      <c r="R480" s="241">
        <v>1</v>
      </c>
      <c r="S480" s="241">
        <v>1</v>
      </c>
      <c r="T480" s="241"/>
      <c r="U480" s="241"/>
      <c r="V480" s="241"/>
      <c r="W480" s="241"/>
      <c r="X480" s="241"/>
      <c r="Y480" s="241"/>
      <c r="Z480" s="242">
        <f t="shared" si="2721"/>
        <v>122</v>
      </c>
      <c r="AA480" s="243">
        <f t="shared" si="2835"/>
        <v>460</v>
      </c>
      <c r="AB480" s="51"/>
      <c r="AC480" s="56" t="s">
        <v>117</v>
      </c>
      <c r="AD480" s="57">
        <f t="shared" si="2722"/>
        <v>103</v>
      </c>
      <c r="AE480" s="57">
        <f t="shared" si="3364"/>
        <v>1</v>
      </c>
      <c r="AF480" s="57">
        <f t="shared" si="3364"/>
        <v>0</v>
      </c>
      <c r="AG480" s="57">
        <f t="shared" si="3364"/>
        <v>0</v>
      </c>
      <c r="AH480" s="57">
        <f t="shared" si="3364"/>
        <v>12</v>
      </c>
      <c r="AI480" s="57">
        <f t="shared" si="3364"/>
        <v>4</v>
      </c>
      <c r="AJ480" s="57">
        <f t="shared" si="3364"/>
        <v>0</v>
      </c>
      <c r="AK480" s="57">
        <f t="shared" si="3364"/>
        <v>0</v>
      </c>
      <c r="AL480" s="57">
        <f t="shared" si="2723"/>
        <v>2</v>
      </c>
      <c r="AM480" s="57">
        <f t="shared" si="2724"/>
        <v>0</v>
      </c>
      <c r="AN480" s="58">
        <f t="shared" si="2725"/>
        <v>122</v>
      </c>
      <c r="AO480" s="236"/>
      <c r="AP480" s="51"/>
      <c r="AQ480" s="51"/>
      <c r="AR480" s="51"/>
      <c r="AS480" s="51"/>
      <c r="AT480" s="51"/>
      <c r="AU480" s="51"/>
      <c r="AV480" s="51"/>
      <c r="AW480" s="51"/>
      <c r="AX480" s="51"/>
      <c r="AY480" s="51"/>
      <c r="AZ480" s="51"/>
      <c r="BA480" s="51"/>
      <c r="BB480" s="51"/>
      <c r="BC480" s="51"/>
      <c r="BD480" s="51"/>
      <c r="BE480" s="51"/>
      <c r="BF480" s="51"/>
      <c r="BG480" s="51"/>
      <c r="BH480" s="51"/>
      <c r="BI480" s="51"/>
      <c r="BJ480" s="51"/>
      <c r="BK480" s="51"/>
      <c r="BL480" s="51"/>
      <c r="BM480" s="51"/>
      <c r="BN480" s="51"/>
      <c r="BO480" s="51"/>
      <c r="BP480" s="51"/>
      <c r="BQ480" s="51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  <c r="CE480" s="63"/>
      <c r="CF480" s="63"/>
      <c r="CG480" s="63"/>
      <c r="CH480" s="63"/>
      <c r="CI480" s="63"/>
      <c r="CJ480" s="63"/>
      <c r="CK480" s="63"/>
    </row>
    <row r="481" spans="2:89" ht="13.5" hidden="1" outlineLevel="1">
      <c r="B481" s="15" t="s">
        <v>118</v>
      </c>
      <c r="C481" s="240">
        <v>98</v>
      </c>
      <c r="D481" s="240">
        <v>5</v>
      </c>
      <c r="E481" s="240"/>
      <c r="F481" s="240">
        <v>5</v>
      </c>
      <c r="G481" s="241">
        <v>2</v>
      </c>
      <c r="H481" s="241"/>
      <c r="I481" s="241"/>
      <c r="J481" s="241">
        <v>11</v>
      </c>
      <c r="K481" s="241">
        <v>1</v>
      </c>
      <c r="L481" s="241"/>
      <c r="M481" s="241"/>
      <c r="N481" s="241"/>
      <c r="O481" s="241"/>
      <c r="P481" s="241"/>
      <c r="Q481" s="241"/>
      <c r="R481" s="241">
        <v>2</v>
      </c>
      <c r="S481" s="241">
        <v>1</v>
      </c>
      <c r="T481" s="241"/>
      <c r="U481" s="241"/>
      <c r="V481" s="241"/>
      <c r="W481" s="241"/>
      <c r="X481" s="241"/>
      <c r="Y481" s="241"/>
      <c r="Z481" s="242">
        <f t="shared" si="2721"/>
        <v>125</v>
      </c>
      <c r="AA481" s="243">
        <f t="shared" si="2835"/>
        <v>474</v>
      </c>
      <c r="AB481" s="51"/>
      <c r="AC481" s="56" t="s">
        <v>118</v>
      </c>
      <c r="AD481" s="57">
        <f t="shared" si="2722"/>
        <v>108</v>
      </c>
      <c r="AE481" s="57">
        <f t="shared" si="3364"/>
        <v>2</v>
      </c>
      <c r="AF481" s="57">
        <f t="shared" si="3364"/>
        <v>0</v>
      </c>
      <c r="AG481" s="57">
        <f t="shared" si="3364"/>
        <v>0</v>
      </c>
      <c r="AH481" s="57">
        <f t="shared" si="3364"/>
        <v>11</v>
      </c>
      <c r="AI481" s="57">
        <f t="shared" si="3364"/>
        <v>1</v>
      </c>
      <c r="AJ481" s="57">
        <f t="shared" si="3364"/>
        <v>0</v>
      </c>
      <c r="AK481" s="57">
        <f t="shared" si="3364"/>
        <v>0</v>
      </c>
      <c r="AL481" s="57">
        <f t="shared" si="2723"/>
        <v>3</v>
      </c>
      <c r="AM481" s="57">
        <f t="shared" si="2724"/>
        <v>0</v>
      </c>
      <c r="AN481" s="58">
        <f t="shared" si="2725"/>
        <v>125</v>
      </c>
      <c r="AO481" s="236"/>
      <c r="AP481" s="51"/>
      <c r="AQ481" s="51"/>
      <c r="AR481" s="51"/>
      <c r="AS481" s="51"/>
      <c r="AT481" s="51"/>
      <c r="AU481" s="51"/>
      <c r="AV481" s="51"/>
      <c r="AW481" s="51"/>
      <c r="AX481" s="51"/>
      <c r="AY481" s="51"/>
      <c r="AZ481" s="51"/>
      <c r="BA481" s="51"/>
      <c r="BB481" s="51"/>
      <c r="BC481" s="51"/>
      <c r="BD481" s="51"/>
      <c r="BE481" s="51"/>
      <c r="BF481" s="51"/>
      <c r="BG481" s="51"/>
      <c r="BH481" s="51"/>
      <c r="BI481" s="51"/>
      <c r="BJ481" s="51"/>
      <c r="BK481" s="51"/>
      <c r="BL481" s="51"/>
      <c r="BM481" s="51"/>
      <c r="BN481" s="51"/>
      <c r="BO481" s="51"/>
      <c r="BP481" s="51"/>
      <c r="BQ481" s="51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  <c r="CE481" s="63"/>
      <c r="CF481" s="63"/>
      <c r="CG481" s="63"/>
      <c r="CH481" s="63"/>
      <c r="CI481" s="63"/>
      <c r="CJ481" s="63"/>
      <c r="CK481" s="63"/>
    </row>
    <row r="482" spans="2:89" ht="13.5" hidden="1" outlineLevel="1">
      <c r="B482" s="15" t="s">
        <v>119</v>
      </c>
      <c r="C482" s="240">
        <v>88</v>
      </c>
      <c r="D482" s="240">
        <v>9</v>
      </c>
      <c r="E482" s="240">
        <v>1</v>
      </c>
      <c r="F482" s="240">
        <v>3</v>
      </c>
      <c r="G482" s="241">
        <v>2</v>
      </c>
      <c r="H482" s="241"/>
      <c r="I482" s="241"/>
      <c r="J482" s="241">
        <v>12</v>
      </c>
      <c r="K482" s="241"/>
      <c r="L482" s="241"/>
      <c r="M482" s="241"/>
      <c r="N482" s="241"/>
      <c r="O482" s="241"/>
      <c r="P482" s="241"/>
      <c r="Q482" s="241"/>
      <c r="R482" s="241"/>
      <c r="S482" s="241">
        <v>3</v>
      </c>
      <c r="T482" s="241"/>
      <c r="U482" s="241"/>
      <c r="V482" s="241"/>
      <c r="W482" s="241"/>
      <c r="X482" s="241"/>
      <c r="Y482" s="241"/>
      <c r="Z482" s="242">
        <f t="shared" si="2721"/>
        <v>118</v>
      </c>
      <c r="AA482" s="243">
        <f t="shared" si="2835"/>
        <v>497</v>
      </c>
      <c r="AB482" s="51"/>
      <c r="AC482" s="56" t="s">
        <v>119</v>
      </c>
      <c r="AD482" s="57">
        <f t="shared" si="2722"/>
        <v>101</v>
      </c>
      <c r="AE482" s="57">
        <f t="shared" si="3364"/>
        <v>2</v>
      </c>
      <c r="AF482" s="57">
        <f t="shared" si="3364"/>
        <v>0</v>
      </c>
      <c r="AG482" s="57">
        <f t="shared" si="3364"/>
        <v>0</v>
      </c>
      <c r="AH482" s="57">
        <f t="shared" si="3364"/>
        <v>12</v>
      </c>
      <c r="AI482" s="57">
        <f t="shared" si="3364"/>
        <v>0</v>
      </c>
      <c r="AJ482" s="57">
        <f t="shared" si="3364"/>
        <v>0</v>
      </c>
      <c r="AK482" s="57">
        <f t="shared" si="3364"/>
        <v>0</v>
      </c>
      <c r="AL482" s="57">
        <f t="shared" si="2723"/>
        <v>3</v>
      </c>
      <c r="AM482" s="57">
        <f t="shared" si="2724"/>
        <v>0</v>
      </c>
      <c r="AN482" s="58">
        <f t="shared" si="2725"/>
        <v>118</v>
      </c>
      <c r="AO482" s="236"/>
      <c r="AP482" s="51"/>
      <c r="AQ482" s="51"/>
      <c r="AR482" s="51"/>
      <c r="AS482" s="51"/>
      <c r="AT482" s="51"/>
      <c r="AU482" s="51"/>
      <c r="AV482" s="51"/>
      <c r="AW482" s="51"/>
      <c r="AX482" s="51"/>
      <c r="AY482" s="51"/>
      <c r="AZ482" s="51"/>
      <c r="BA482" s="51"/>
      <c r="BB482" s="51"/>
      <c r="BC482" s="51"/>
      <c r="BD482" s="51"/>
      <c r="BE482" s="51"/>
      <c r="BF482" s="51"/>
      <c r="BG482" s="51"/>
      <c r="BH482" s="51"/>
      <c r="BI482" s="51"/>
      <c r="BJ482" s="51"/>
      <c r="BK482" s="51"/>
      <c r="BL482" s="51"/>
      <c r="BM482" s="51"/>
      <c r="BN482" s="51"/>
      <c r="BO482" s="51"/>
      <c r="BP482" s="51"/>
      <c r="BQ482" s="51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  <c r="CE482" s="63"/>
      <c r="CF482" s="63"/>
      <c r="CG482" s="63"/>
      <c r="CH482" s="63"/>
      <c r="CI482" s="63"/>
      <c r="CJ482" s="63"/>
      <c r="CK482" s="63"/>
    </row>
    <row r="483" spans="2:89" ht="13.5" hidden="1" outlineLevel="1">
      <c r="B483" s="15" t="s">
        <v>120</v>
      </c>
      <c r="C483" s="240">
        <v>72</v>
      </c>
      <c r="D483" s="240">
        <v>9</v>
      </c>
      <c r="E483" s="240">
        <v>1</v>
      </c>
      <c r="F483" s="240">
        <v>6</v>
      </c>
      <c r="G483" s="241">
        <v>1</v>
      </c>
      <c r="H483" s="241"/>
      <c r="I483" s="241"/>
      <c r="J483" s="241">
        <v>15</v>
      </c>
      <c r="K483" s="241">
        <v>5</v>
      </c>
      <c r="L483" s="241">
        <v>1</v>
      </c>
      <c r="M483" s="241"/>
      <c r="N483" s="241"/>
      <c r="O483" s="241">
        <v>1</v>
      </c>
      <c r="P483" s="241"/>
      <c r="Q483" s="241"/>
      <c r="R483" s="241">
        <v>2</v>
      </c>
      <c r="S483" s="241"/>
      <c r="T483" s="241"/>
      <c r="U483" s="241"/>
      <c r="V483" s="241"/>
      <c r="W483" s="241"/>
      <c r="X483" s="241"/>
      <c r="Y483" s="241"/>
      <c r="Z483" s="242">
        <f t="shared" si="2721"/>
        <v>113</v>
      </c>
      <c r="AA483" s="243">
        <f t="shared" si="2835"/>
        <v>478</v>
      </c>
      <c r="AB483" s="51"/>
      <c r="AC483" s="59" t="s">
        <v>120</v>
      </c>
      <c r="AD483" s="60">
        <f t="shared" si="2722"/>
        <v>88</v>
      </c>
      <c r="AE483" s="60">
        <f t="shared" si="3364"/>
        <v>1</v>
      </c>
      <c r="AF483" s="60">
        <f t="shared" si="3364"/>
        <v>0</v>
      </c>
      <c r="AG483" s="60">
        <f t="shared" si="3364"/>
        <v>0</v>
      </c>
      <c r="AH483" s="60">
        <f t="shared" si="3364"/>
        <v>15</v>
      </c>
      <c r="AI483" s="60">
        <f t="shared" si="3364"/>
        <v>5</v>
      </c>
      <c r="AJ483" s="60">
        <f t="shared" si="3364"/>
        <v>1</v>
      </c>
      <c r="AK483" s="60">
        <f t="shared" si="3364"/>
        <v>0</v>
      </c>
      <c r="AL483" s="60">
        <f t="shared" si="2723"/>
        <v>3</v>
      </c>
      <c r="AM483" s="60">
        <f t="shared" si="2724"/>
        <v>0</v>
      </c>
      <c r="AN483" s="61">
        <f t="shared" si="2725"/>
        <v>113</v>
      </c>
      <c r="AO483" s="236"/>
      <c r="AP483" s="51"/>
      <c r="AQ483" s="51"/>
      <c r="AR483" s="51"/>
      <c r="AS483" s="51"/>
      <c r="AT483" s="51"/>
      <c r="AU483" s="51"/>
      <c r="AV483" s="51"/>
      <c r="AW483" s="51"/>
      <c r="AX483" s="51"/>
      <c r="AY483" s="51"/>
      <c r="AZ483" s="51"/>
      <c r="BA483" s="51"/>
      <c r="BB483" s="51"/>
      <c r="BC483" s="51"/>
      <c r="BD483" s="51"/>
      <c r="BE483" s="51"/>
      <c r="BF483" s="51"/>
      <c r="BG483" s="51"/>
      <c r="BH483" s="51"/>
      <c r="BI483" s="51"/>
      <c r="BJ483" s="51"/>
      <c r="BK483" s="51"/>
      <c r="BL483" s="51"/>
      <c r="BM483" s="51"/>
      <c r="BN483" s="51"/>
      <c r="BO483" s="51"/>
      <c r="BP483" s="51"/>
      <c r="BQ483" s="51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  <c r="CE483" s="63"/>
      <c r="CF483" s="63"/>
      <c r="CG483" s="63"/>
      <c r="CH483" s="63"/>
      <c r="CI483" s="63"/>
      <c r="CJ483" s="63"/>
      <c r="CK483" s="63"/>
    </row>
    <row r="484" spans="2:89" ht="13.5" hidden="1" outlineLevel="1">
      <c r="B484" s="15" t="s">
        <v>121</v>
      </c>
      <c r="C484" s="240">
        <v>65</v>
      </c>
      <c r="D484" s="240">
        <v>10</v>
      </c>
      <c r="E484" s="240"/>
      <c r="F484" s="240">
        <v>4</v>
      </c>
      <c r="G484" s="241"/>
      <c r="H484" s="241"/>
      <c r="I484" s="241"/>
      <c r="J484" s="241">
        <v>8</v>
      </c>
      <c r="K484" s="241">
        <v>1</v>
      </c>
      <c r="L484" s="241"/>
      <c r="M484" s="241"/>
      <c r="N484" s="241"/>
      <c r="O484" s="241"/>
      <c r="P484" s="241"/>
      <c r="Q484" s="241"/>
      <c r="R484" s="241"/>
      <c r="S484" s="241">
        <v>8</v>
      </c>
      <c r="T484" s="241"/>
      <c r="U484" s="241"/>
      <c r="V484" s="241"/>
      <c r="W484" s="241"/>
      <c r="X484" s="241"/>
      <c r="Y484" s="241"/>
      <c r="Z484" s="242">
        <f t="shared" si="2721"/>
        <v>96</v>
      </c>
      <c r="AA484" s="243">
        <f t="shared" si="2835"/>
        <v>452</v>
      </c>
      <c r="AB484" s="51"/>
      <c r="AC484" s="59" t="s">
        <v>121</v>
      </c>
      <c r="AD484" s="60">
        <f t="shared" si="2722"/>
        <v>79</v>
      </c>
      <c r="AE484" s="60">
        <f t="shared" si="3364"/>
        <v>0</v>
      </c>
      <c r="AF484" s="60">
        <f t="shared" si="3364"/>
        <v>0</v>
      </c>
      <c r="AG484" s="60">
        <f t="shared" si="3364"/>
        <v>0</v>
      </c>
      <c r="AH484" s="60">
        <f t="shared" si="3364"/>
        <v>8</v>
      </c>
      <c r="AI484" s="60">
        <f t="shared" si="3364"/>
        <v>1</v>
      </c>
      <c r="AJ484" s="60">
        <f t="shared" si="3364"/>
        <v>0</v>
      </c>
      <c r="AK484" s="60">
        <f t="shared" si="3364"/>
        <v>0</v>
      </c>
      <c r="AL484" s="60">
        <f t="shared" si="2723"/>
        <v>8</v>
      </c>
      <c r="AM484" s="60">
        <f t="shared" si="2724"/>
        <v>0</v>
      </c>
      <c r="AN484" s="61">
        <f t="shared" si="2725"/>
        <v>96</v>
      </c>
      <c r="AO484" s="236"/>
      <c r="AP484" s="51"/>
      <c r="AQ484" s="51"/>
      <c r="AR484" s="51"/>
      <c r="AS484" s="51"/>
      <c r="AT484" s="51"/>
      <c r="AU484" s="51"/>
      <c r="AV484" s="51"/>
      <c r="AW484" s="51"/>
      <c r="AX484" s="51"/>
      <c r="AY484" s="51"/>
      <c r="AZ484" s="51"/>
      <c r="BA484" s="51"/>
      <c r="BB484" s="51"/>
      <c r="BC484" s="51"/>
      <c r="BD484" s="51"/>
      <c r="BE484" s="51"/>
      <c r="BF484" s="51"/>
      <c r="BG484" s="51"/>
      <c r="BH484" s="51"/>
      <c r="BI484" s="51"/>
      <c r="BJ484" s="51"/>
      <c r="BK484" s="51"/>
      <c r="BL484" s="51"/>
      <c r="BM484" s="51"/>
      <c r="BN484" s="51"/>
      <c r="BO484" s="51"/>
      <c r="BP484" s="51"/>
      <c r="BQ484" s="51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  <c r="CE484" s="63"/>
      <c r="CF484" s="63"/>
      <c r="CG484" s="63"/>
      <c r="CH484" s="63"/>
      <c r="CI484" s="63"/>
      <c r="CJ484" s="63"/>
      <c r="CK484" s="63"/>
    </row>
    <row r="485" spans="2:89" ht="13.5" hidden="1" outlineLevel="1">
      <c r="B485" s="15" t="s">
        <v>122</v>
      </c>
      <c r="C485" s="240">
        <v>66</v>
      </c>
      <c r="D485" s="240">
        <v>6</v>
      </c>
      <c r="E485" s="240">
        <v>1</v>
      </c>
      <c r="F485" s="240">
        <v>9</v>
      </c>
      <c r="G485" s="241"/>
      <c r="H485" s="241"/>
      <c r="I485" s="241"/>
      <c r="J485" s="241">
        <v>17</v>
      </c>
      <c r="K485" s="241">
        <v>1</v>
      </c>
      <c r="L485" s="241"/>
      <c r="M485" s="241"/>
      <c r="N485" s="241"/>
      <c r="O485" s="241"/>
      <c r="P485" s="241"/>
      <c r="Q485" s="241"/>
      <c r="R485" s="241"/>
      <c r="S485" s="241">
        <v>3</v>
      </c>
      <c r="T485" s="241"/>
      <c r="U485" s="241"/>
      <c r="V485" s="241"/>
      <c r="W485" s="241"/>
      <c r="X485" s="241"/>
      <c r="Y485" s="241"/>
      <c r="Z485" s="242">
        <f t="shared" si="2721"/>
        <v>103</v>
      </c>
      <c r="AA485" s="243">
        <f t="shared" si="2835"/>
        <v>430</v>
      </c>
      <c r="AB485" s="51"/>
      <c r="AC485" s="59" t="s">
        <v>122</v>
      </c>
      <c r="AD485" s="60">
        <f t="shared" si="2722"/>
        <v>82</v>
      </c>
      <c r="AE485" s="60">
        <f t="shared" si="3364"/>
        <v>0</v>
      </c>
      <c r="AF485" s="60">
        <f t="shared" si="3364"/>
        <v>0</v>
      </c>
      <c r="AG485" s="60">
        <f t="shared" si="3364"/>
        <v>0</v>
      </c>
      <c r="AH485" s="60">
        <f t="shared" si="3364"/>
        <v>17</v>
      </c>
      <c r="AI485" s="60">
        <f t="shared" si="3364"/>
        <v>1</v>
      </c>
      <c r="AJ485" s="60">
        <f t="shared" si="3364"/>
        <v>0</v>
      </c>
      <c r="AK485" s="60">
        <f t="shared" si="3364"/>
        <v>0</v>
      </c>
      <c r="AL485" s="60">
        <f t="shared" si="2723"/>
        <v>3</v>
      </c>
      <c r="AM485" s="60">
        <f t="shared" si="2724"/>
        <v>0</v>
      </c>
      <c r="AN485" s="61">
        <f t="shared" si="2725"/>
        <v>103</v>
      </c>
      <c r="AO485" s="236"/>
      <c r="AP485" s="51"/>
      <c r="AQ485" s="51"/>
      <c r="AR485" s="51"/>
      <c r="AS485" s="51"/>
      <c r="AT485" s="51"/>
      <c r="AU485" s="51"/>
      <c r="AV485" s="51"/>
      <c r="AW485" s="51"/>
      <c r="AX485" s="51"/>
      <c r="AY485" s="51"/>
      <c r="AZ485" s="51"/>
      <c r="BA485" s="51"/>
      <c r="BB485" s="51"/>
      <c r="BC485" s="51"/>
      <c r="BD485" s="51"/>
      <c r="BE485" s="51"/>
      <c r="BF485" s="51"/>
      <c r="BG485" s="51"/>
      <c r="BH485" s="51"/>
      <c r="BI485" s="51"/>
      <c r="BJ485" s="51"/>
      <c r="BK485" s="51"/>
      <c r="BL485" s="51"/>
      <c r="BM485" s="51"/>
      <c r="BN485" s="51"/>
      <c r="BO485" s="51"/>
      <c r="BP485" s="51"/>
      <c r="BQ485" s="51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  <c r="CE485" s="63"/>
      <c r="CF485" s="63"/>
      <c r="CG485" s="63"/>
      <c r="CH485" s="63"/>
      <c r="CI485" s="63"/>
      <c r="CJ485" s="63"/>
      <c r="CK485" s="63"/>
    </row>
    <row r="486" spans="2:89" ht="13.5" hidden="1" outlineLevel="1">
      <c r="B486" s="15" t="s">
        <v>123</v>
      </c>
      <c r="C486" s="240">
        <v>80</v>
      </c>
      <c r="D486" s="240">
        <v>5</v>
      </c>
      <c r="E486" s="240"/>
      <c r="F486" s="240">
        <v>8</v>
      </c>
      <c r="G486" s="241">
        <v>1</v>
      </c>
      <c r="H486" s="241"/>
      <c r="I486" s="241"/>
      <c r="J486" s="241">
        <v>10</v>
      </c>
      <c r="K486" s="241"/>
      <c r="L486" s="241"/>
      <c r="M486" s="241"/>
      <c r="N486" s="241"/>
      <c r="O486" s="241"/>
      <c r="P486" s="241"/>
      <c r="Q486" s="241"/>
      <c r="R486" s="241">
        <v>1</v>
      </c>
      <c r="S486" s="241">
        <v>3</v>
      </c>
      <c r="T486" s="241"/>
      <c r="U486" s="241"/>
      <c r="V486" s="241"/>
      <c r="W486" s="241"/>
      <c r="X486" s="241"/>
      <c r="Y486" s="241"/>
      <c r="Z486" s="242">
        <f t="shared" si="2721"/>
        <v>108</v>
      </c>
      <c r="AA486" s="243">
        <f t="shared" si="2835"/>
        <v>420</v>
      </c>
      <c r="AB486" s="51"/>
      <c r="AC486" s="59" t="s">
        <v>123</v>
      </c>
      <c r="AD486" s="60">
        <f t="shared" si="2722"/>
        <v>93</v>
      </c>
      <c r="AE486" s="60">
        <f t="shared" si="3364"/>
        <v>1</v>
      </c>
      <c r="AF486" s="60">
        <f t="shared" si="3364"/>
        <v>0</v>
      </c>
      <c r="AG486" s="60">
        <f t="shared" si="3364"/>
        <v>0</v>
      </c>
      <c r="AH486" s="60">
        <f t="shared" si="3364"/>
        <v>10</v>
      </c>
      <c r="AI486" s="60">
        <f t="shared" si="3364"/>
        <v>0</v>
      </c>
      <c r="AJ486" s="60">
        <f t="shared" si="3364"/>
        <v>0</v>
      </c>
      <c r="AK486" s="60">
        <f t="shared" si="3364"/>
        <v>0</v>
      </c>
      <c r="AL486" s="60">
        <f t="shared" si="2723"/>
        <v>4</v>
      </c>
      <c r="AM486" s="60">
        <f t="shared" si="2724"/>
        <v>0</v>
      </c>
      <c r="AN486" s="61">
        <f t="shared" si="2725"/>
        <v>108</v>
      </c>
      <c r="AO486" s="236"/>
      <c r="AP486" s="51"/>
      <c r="AQ486" s="51"/>
      <c r="AR486" s="51"/>
      <c r="AS486" s="51"/>
      <c r="AT486" s="51"/>
      <c r="AU486" s="51"/>
      <c r="AV486" s="51"/>
      <c r="AW486" s="51"/>
      <c r="AX486" s="51"/>
      <c r="AY486" s="51"/>
      <c r="AZ486" s="51"/>
      <c r="BA486" s="51"/>
      <c r="BB486" s="51"/>
      <c r="BC486" s="51"/>
      <c r="BD486" s="51"/>
      <c r="BE486" s="51"/>
      <c r="BF486" s="51"/>
      <c r="BG486" s="51"/>
      <c r="BH486" s="51"/>
      <c r="BI486" s="51"/>
      <c r="BJ486" s="51"/>
      <c r="BK486" s="51"/>
      <c r="BL486" s="51"/>
      <c r="BM486" s="51"/>
      <c r="BN486" s="51"/>
      <c r="BO486" s="51"/>
      <c r="BP486" s="51"/>
      <c r="BQ486" s="51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  <c r="CE486" s="63"/>
      <c r="CF486" s="63"/>
      <c r="CG486" s="63"/>
      <c r="CH486" s="63"/>
      <c r="CI486" s="63"/>
      <c r="CJ486" s="63"/>
      <c r="CK486" s="63"/>
    </row>
    <row r="487" spans="2:89" ht="13.5" hidden="1" outlineLevel="1">
      <c r="B487" s="15" t="s">
        <v>124</v>
      </c>
      <c r="C487" s="240">
        <v>70</v>
      </c>
      <c r="D487" s="240">
        <v>9</v>
      </c>
      <c r="E487" s="240"/>
      <c r="F487" s="240">
        <v>6</v>
      </c>
      <c r="G487" s="241">
        <v>3</v>
      </c>
      <c r="H487" s="241"/>
      <c r="I487" s="241"/>
      <c r="J487" s="241">
        <v>7</v>
      </c>
      <c r="K487" s="241">
        <v>2</v>
      </c>
      <c r="L487" s="241"/>
      <c r="M487" s="241"/>
      <c r="N487" s="241"/>
      <c r="O487" s="241">
        <v>1</v>
      </c>
      <c r="P487" s="241"/>
      <c r="Q487" s="241"/>
      <c r="R487" s="241"/>
      <c r="S487" s="241">
        <v>6</v>
      </c>
      <c r="T487" s="241"/>
      <c r="U487" s="241"/>
      <c r="V487" s="241"/>
      <c r="W487" s="241"/>
      <c r="X487" s="241"/>
      <c r="Y487" s="241"/>
      <c r="Z487" s="242">
        <f t="shared" si="2721"/>
        <v>104</v>
      </c>
      <c r="AA487" s="243">
        <f t="shared" si="2835"/>
        <v>411</v>
      </c>
      <c r="AB487" s="51"/>
      <c r="AC487" s="56" t="s">
        <v>124</v>
      </c>
      <c r="AD487" s="57">
        <f t="shared" si="2722"/>
        <v>85</v>
      </c>
      <c r="AE487" s="57">
        <f t="shared" si="3364"/>
        <v>3</v>
      </c>
      <c r="AF487" s="57">
        <f t="shared" si="3364"/>
        <v>0</v>
      </c>
      <c r="AG487" s="57">
        <f t="shared" si="3364"/>
        <v>0</v>
      </c>
      <c r="AH487" s="57">
        <f t="shared" si="3364"/>
        <v>7</v>
      </c>
      <c r="AI487" s="57">
        <f t="shared" si="3364"/>
        <v>2</v>
      </c>
      <c r="AJ487" s="57">
        <f t="shared" si="3364"/>
        <v>0</v>
      </c>
      <c r="AK487" s="57">
        <f t="shared" si="3364"/>
        <v>0</v>
      </c>
      <c r="AL487" s="57">
        <f t="shared" si="2723"/>
        <v>7</v>
      </c>
      <c r="AM487" s="57">
        <f t="shared" si="2724"/>
        <v>0</v>
      </c>
      <c r="AN487" s="58">
        <f t="shared" si="2725"/>
        <v>104</v>
      </c>
      <c r="AO487" s="236"/>
      <c r="AP487" s="51"/>
      <c r="AQ487" s="51"/>
      <c r="AR487" s="51"/>
      <c r="AS487" s="51"/>
      <c r="AT487" s="51"/>
      <c r="AU487" s="51"/>
      <c r="AV487" s="51"/>
      <c r="AW487" s="51"/>
      <c r="AX487" s="51"/>
      <c r="AY487" s="51"/>
      <c r="AZ487" s="51"/>
      <c r="BA487" s="51"/>
      <c r="BB487" s="51"/>
      <c r="BC487" s="51"/>
      <c r="BD487" s="51"/>
      <c r="BE487" s="51"/>
      <c r="BF487" s="51"/>
      <c r="BG487" s="51"/>
      <c r="BH487" s="51"/>
      <c r="BI487" s="51"/>
      <c r="BJ487" s="51"/>
      <c r="BK487" s="51"/>
      <c r="BL487" s="51"/>
      <c r="BM487" s="51"/>
      <c r="BN487" s="51"/>
      <c r="BO487" s="51"/>
      <c r="BP487" s="51"/>
      <c r="BQ487" s="51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  <c r="CE487" s="63"/>
      <c r="CF487" s="63"/>
      <c r="CG487" s="63"/>
      <c r="CH487" s="63"/>
      <c r="CI487" s="63"/>
      <c r="CJ487" s="63"/>
      <c r="CK487" s="63"/>
    </row>
    <row r="488" spans="2:89" ht="13.5" hidden="1" outlineLevel="1">
      <c r="B488" s="15" t="s">
        <v>125</v>
      </c>
      <c r="C488" s="240">
        <v>70</v>
      </c>
      <c r="D488" s="240">
        <v>7</v>
      </c>
      <c r="E488" s="240"/>
      <c r="F488" s="240">
        <v>6</v>
      </c>
      <c r="G488" s="241">
        <v>1</v>
      </c>
      <c r="H488" s="241"/>
      <c r="I488" s="241"/>
      <c r="J488" s="241">
        <v>15</v>
      </c>
      <c r="K488" s="241">
        <v>3</v>
      </c>
      <c r="L488" s="241"/>
      <c r="M488" s="241"/>
      <c r="N488" s="241"/>
      <c r="O488" s="241"/>
      <c r="P488" s="241"/>
      <c r="Q488" s="241"/>
      <c r="R488" s="241"/>
      <c r="S488" s="241">
        <v>8</v>
      </c>
      <c r="T488" s="241"/>
      <c r="U488" s="241"/>
      <c r="V488" s="241"/>
      <c r="W488" s="241"/>
      <c r="X488" s="241"/>
      <c r="Y488" s="241"/>
      <c r="Z488" s="242">
        <f t="shared" si="2721"/>
        <v>110</v>
      </c>
      <c r="AA488" s="243">
        <f t="shared" si="2835"/>
        <v>425</v>
      </c>
      <c r="AB488" s="51"/>
      <c r="AC488" s="56" t="s">
        <v>125</v>
      </c>
      <c r="AD488" s="57">
        <f t="shared" si="2722"/>
        <v>83</v>
      </c>
      <c r="AE488" s="57">
        <f t="shared" si="3364"/>
        <v>1</v>
      </c>
      <c r="AF488" s="57">
        <f t="shared" si="3364"/>
        <v>0</v>
      </c>
      <c r="AG488" s="57">
        <f t="shared" si="3364"/>
        <v>0</v>
      </c>
      <c r="AH488" s="57">
        <f t="shared" si="3364"/>
        <v>15</v>
      </c>
      <c r="AI488" s="57">
        <f t="shared" si="3364"/>
        <v>3</v>
      </c>
      <c r="AJ488" s="57">
        <f t="shared" si="3364"/>
        <v>0</v>
      </c>
      <c r="AK488" s="57">
        <f t="shared" si="3364"/>
        <v>0</v>
      </c>
      <c r="AL488" s="57">
        <f t="shared" si="2723"/>
        <v>8</v>
      </c>
      <c r="AM488" s="57">
        <f t="shared" si="2724"/>
        <v>0</v>
      </c>
      <c r="AN488" s="58">
        <f t="shared" si="2725"/>
        <v>110</v>
      </c>
      <c r="AO488" s="236"/>
      <c r="AP488" s="51"/>
      <c r="AQ488" s="51"/>
      <c r="AR488" s="51"/>
      <c r="AS488" s="51"/>
      <c r="AT488" s="51"/>
      <c r="AU488" s="51"/>
      <c r="AV488" s="51"/>
      <c r="AW488" s="51"/>
      <c r="AX488" s="51"/>
      <c r="AY488" s="51"/>
      <c r="AZ488" s="51"/>
      <c r="BA488" s="51"/>
      <c r="BB488" s="51"/>
      <c r="BC488" s="51"/>
      <c r="BD488" s="51"/>
      <c r="BE488" s="51"/>
      <c r="BF488" s="51"/>
      <c r="BG488" s="51"/>
      <c r="BH488" s="51"/>
      <c r="BI488" s="51"/>
      <c r="BJ488" s="51"/>
      <c r="BK488" s="51"/>
      <c r="BL488" s="51"/>
      <c r="BM488" s="51"/>
      <c r="BN488" s="51"/>
      <c r="BO488" s="51"/>
      <c r="BP488" s="51"/>
      <c r="BQ488" s="51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  <c r="CE488" s="63"/>
      <c r="CF488" s="63"/>
      <c r="CG488" s="63"/>
      <c r="CH488" s="63"/>
      <c r="CI488" s="63"/>
      <c r="CJ488" s="63"/>
      <c r="CK488" s="63"/>
    </row>
    <row r="489" spans="2:89" ht="13.5" hidden="1" outlineLevel="1">
      <c r="B489" s="15" t="s">
        <v>126</v>
      </c>
      <c r="C489" s="240">
        <v>73</v>
      </c>
      <c r="D489" s="240">
        <v>7</v>
      </c>
      <c r="E489" s="240"/>
      <c r="F489" s="240">
        <v>4</v>
      </c>
      <c r="G489" s="241">
        <v>1</v>
      </c>
      <c r="H489" s="241"/>
      <c r="I489" s="241"/>
      <c r="J489" s="241">
        <v>14</v>
      </c>
      <c r="K489" s="241">
        <v>2</v>
      </c>
      <c r="L489" s="241"/>
      <c r="M489" s="241"/>
      <c r="N489" s="241"/>
      <c r="O489" s="241"/>
      <c r="P489" s="241"/>
      <c r="Q489" s="241"/>
      <c r="R489" s="241"/>
      <c r="S489" s="241">
        <v>2</v>
      </c>
      <c r="T489" s="241"/>
      <c r="U489" s="241"/>
      <c r="V489" s="241"/>
      <c r="W489" s="241"/>
      <c r="X489" s="241"/>
      <c r="Y489" s="241"/>
      <c r="Z489" s="242">
        <f t="shared" si="2721"/>
        <v>103</v>
      </c>
      <c r="AA489" s="243">
        <f t="shared" si="2835"/>
        <v>425</v>
      </c>
      <c r="AB489" s="51"/>
      <c r="AC489" s="56" t="s">
        <v>126</v>
      </c>
      <c r="AD489" s="57">
        <f t="shared" si="2722"/>
        <v>84</v>
      </c>
      <c r="AE489" s="57">
        <f t="shared" si="3364"/>
        <v>1</v>
      </c>
      <c r="AF489" s="57">
        <f t="shared" si="3364"/>
        <v>0</v>
      </c>
      <c r="AG489" s="57">
        <f t="shared" si="3364"/>
        <v>0</v>
      </c>
      <c r="AH489" s="57">
        <f t="shared" si="3364"/>
        <v>14</v>
      </c>
      <c r="AI489" s="57">
        <f t="shared" si="3364"/>
        <v>2</v>
      </c>
      <c r="AJ489" s="57">
        <f t="shared" si="3364"/>
        <v>0</v>
      </c>
      <c r="AK489" s="57">
        <f t="shared" si="3364"/>
        <v>0</v>
      </c>
      <c r="AL489" s="57">
        <f t="shared" si="2723"/>
        <v>2</v>
      </c>
      <c r="AM489" s="57">
        <f t="shared" si="2724"/>
        <v>0</v>
      </c>
      <c r="AN489" s="58">
        <f t="shared" si="2725"/>
        <v>103</v>
      </c>
      <c r="AO489" s="236"/>
      <c r="AP489" s="51"/>
      <c r="AQ489" s="51"/>
      <c r="AR489" s="51"/>
      <c r="AS489" s="51"/>
      <c r="AT489" s="51"/>
      <c r="AU489" s="51"/>
      <c r="AV489" s="51"/>
      <c r="AW489" s="51"/>
      <c r="AX489" s="51"/>
      <c r="AY489" s="51"/>
      <c r="AZ489" s="51"/>
      <c r="BA489" s="51"/>
      <c r="BB489" s="51"/>
      <c r="BC489" s="51"/>
      <c r="BD489" s="51"/>
      <c r="BE489" s="51"/>
      <c r="BF489" s="51"/>
      <c r="BG489" s="51"/>
      <c r="BH489" s="51"/>
      <c r="BI489" s="51"/>
      <c r="BJ489" s="51"/>
      <c r="BK489" s="51"/>
      <c r="BL489" s="51"/>
      <c r="BM489" s="51"/>
      <c r="BN489" s="51"/>
      <c r="BO489" s="51"/>
      <c r="BP489" s="51"/>
      <c r="BQ489" s="51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  <c r="CE489" s="63"/>
      <c r="CF489" s="63"/>
      <c r="CG489" s="63"/>
      <c r="CH489" s="63"/>
      <c r="CI489" s="63"/>
      <c r="CJ489" s="63"/>
      <c r="CK489" s="63"/>
    </row>
    <row r="490" spans="2:89" ht="13.5" hidden="1" outlineLevel="1">
      <c r="B490" s="15" t="s">
        <v>127</v>
      </c>
      <c r="C490" s="240">
        <v>77</v>
      </c>
      <c r="D490" s="240">
        <v>9</v>
      </c>
      <c r="E490" s="240"/>
      <c r="F490" s="240">
        <v>7</v>
      </c>
      <c r="G490" s="241">
        <v>2</v>
      </c>
      <c r="H490" s="241"/>
      <c r="I490" s="241"/>
      <c r="J490" s="241">
        <v>26</v>
      </c>
      <c r="K490" s="241">
        <v>3</v>
      </c>
      <c r="L490" s="241"/>
      <c r="M490" s="241"/>
      <c r="N490" s="241"/>
      <c r="O490" s="241">
        <v>1</v>
      </c>
      <c r="P490" s="241">
        <v>2</v>
      </c>
      <c r="Q490" s="241"/>
      <c r="R490" s="241"/>
      <c r="S490" s="241">
        <v>5</v>
      </c>
      <c r="T490" s="241"/>
      <c r="U490" s="241"/>
      <c r="V490" s="241"/>
      <c r="W490" s="241"/>
      <c r="X490" s="241"/>
      <c r="Y490" s="241"/>
      <c r="Z490" s="242">
        <f t="shared" si="2721"/>
        <v>132</v>
      </c>
      <c r="AA490" s="243">
        <f t="shared" si="2835"/>
        <v>449</v>
      </c>
      <c r="AB490" s="51"/>
      <c r="AC490" s="56" t="s">
        <v>127</v>
      </c>
      <c r="AD490" s="57">
        <f t="shared" si="2722"/>
        <v>93</v>
      </c>
      <c r="AE490" s="57">
        <f t="shared" si="3364"/>
        <v>2</v>
      </c>
      <c r="AF490" s="57">
        <f t="shared" si="3364"/>
        <v>0</v>
      </c>
      <c r="AG490" s="57">
        <f t="shared" si="3364"/>
        <v>0</v>
      </c>
      <c r="AH490" s="57">
        <f t="shared" si="3364"/>
        <v>26</v>
      </c>
      <c r="AI490" s="57">
        <f t="shared" si="3364"/>
        <v>3</v>
      </c>
      <c r="AJ490" s="57">
        <f t="shared" si="3364"/>
        <v>0</v>
      </c>
      <c r="AK490" s="57">
        <f t="shared" si="3364"/>
        <v>0</v>
      </c>
      <c r="AL490" s="57">
        <f t="shared" si="2723"/>
        <v>8</v>
      </c>
      <c r="AM490" s="57">
        <f t="shared" si="2724"/>
        <v>0</v>
      </c>
      <c r="AN490" s="58">
        <f t="shared" si="2725"/>
        <v>132</v>
      </c>
      <c r="AO490" s="236"/>
      <c r="AP490" s="51"/>
      <c r="AQ490" s="51"/>
      <c r="AR490" s="51"/>
      <c r="AS490" s="51"/>
      <c r="AT490" s="51"/>
      <c r="AU490" s="51"/>
      <c r="AV490" s="51"/>
      <c r="AW490" s="51"/>
      <c r="AX490" s="51"/>
      <c r="AY490" s="51"/>
      <c r="AZ490" s="51"/>
      <c r="BA490" s="51"/>
      <c r="BB490" s="51"/>
      <c r="BC490" s="51"/>
      <c r="BD490" s="51"/>
      <c r="BE490" s="51"/>
      <c r="BF490" s="51"/>
      <c r="BG490" s="51"/>
      <c r="BH490" s="51"/>
      <c r="BI490" s="51"/>
      <c r="BJ490" s="51"/>
      <c r="BK490" s="51"/>
      <c r="BL490" s="51"/>
      <c r="BM490" s="51"/>
      <c r="BN490" s="51"/>
      <c r="BO490" s="51"/>
      <c r="BP490" s="51"/>
      <c r="BQ490" s="51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  <c r="CE490" s="63"/>
      <c r="CF490" s="63"/>
      <c r="CG490" s="63"/>
      <c r="CH490" s="63"/>
      <c r="CI490" s="63"/>
      <c r="CJ490" s="63"/>
      <c r="CK490" s="63"/>
    </row>
    <row r="491" spans="2:89" ht="13.5" hidden="1" outlineLevel="1">
      <c r="B491" s="15" t="s">
        <v>128</v>
      </c>
      <c r="C491" s="240">
        <v>96</v>
      </c>
      <c r="D491" s="240">
        <v>8</v>
      </c>
      <c r="E491" s="240">
        <v>2</v>
      </c>
      <c r="F491" s="240">
        <v>5</v>
      </c>
      <c r="G491" s="241">
        <v>6</v>
      </c>
      <c r="H491" s="241"/>
      <c r="I491" s="241"/>
      <c r="J491" s="241">
        <v>20</v>
      </c>
      <c r="K491" s="241">
        <v>3</v>
      </c>
      <c r="L491" s="241"/>
      <c r="M491" s="241">
        <v>1</v>
      </c>
      <c r="N491" s="241"/>
      <c r="O491" s="241"/>
      <c r="P491" s="241"/>
      <c r="Q491" s="241"/>
      <c r="R491" s="241"/>
      <c r="S491" s="241">
        <v>5</v>
      </c>
      <c r="T491" s="241"/>
      <c r="U491" s="241"/>
      <c r="V491" s="241"/>
      <c r="W491" s="241"/>
      <c r="X491" s="241"/>
      <c r="Y491" s="241"/>
      <c r="Z491" s="242">
        <f t="shared" si="2721"/>
        <v>146</v>
      </c>
      <c r="AA491" s="243">
        <f t="shared" si="2835"/>
        <v>491</v>
      </c>
      <c r="AB491" s="51"/>
      <c r="AC491" s="59" t="s">
        <v>128</v>
      </c>
      <c r="AD491" s="60">
        <f t="shared" si="2722"/>
        <v>111</v>
      </c>
      <c r="AE491" s="60">
        <f t="shared" si="3364"/>
        <v>6</v>
      </c>
      <c r="AF491" s="60">
        <f t="shared" si="3364"/>
        <v>0</v>
      </c>
      <c r="AG491" s="60">
        <f t="shared" si="3364"/>
        <v>0</v>
      </c>
      <c r="AH491" s="60">
        <f t="shared" si="3364"/>
        <v>20</v>
      </c>
      <c r="AI491" s="60">
        <f t="shared" si="3364"/>
        <v>3</v>
      </c>
      <c r="AJ491" s="60">
        <f t="shared" si="3364"/>
        <v>0</v>
      </c>
      <c r="AK491" s="60">
        <f t="shared" si="3364"/>
        <v>1</v>
      </c>
      <c r="AL491" s="60">
        <f t="shared" si="2723"/>
        <v>5</v>
      </c>
      <c r="AM491" s="60">
        <f t="shared" si="2724"/>
        <v>0</v>
      </c>
      <c r="AN491" s="61">
        <f t="shared" si="2725"/>
        <v>146</v>
      </c>
      <c r="AO491" s="236"/>
      <c r="AP491" s="51"/>
      <c r="AQ491" s="51"/>
      <c r="AR491" s="51"/>
      <c r="AS491" s="51"/>
      <c r="AT491" s="51"/>
      <c r="AU491" s="51"/>
      <c r="AV491" s="51"/>
      <c r="AW491" s="51"/>
      <c r="AX491" s="51"/>
      <c r="AY491" s="51"/>
      <c r="AZ491" s="51"/>
      <c r="BA491" s="51"/>
      <c r="BB491" s="51"/>
      <c r="BC491" s="51"/>
      <c r="BD491" s="51"/>
      <c r="BE491" s="51"/>
      <c r="BF491" s="51"/>
      <c r="BG491" s="51"/>
      <c r="BH491" s="51"/>
      <c r="BI491" s="51"/>
      <c r="BJ491" s="51"/>
      <c r="BK491" s="51"/>
      <c r="BL491" s="51"/>
      <c r="BM491" s="51"/>
      <c r="BN491" s="51"/>
      <c r="BO491" s="51"/>
      <c r="BP491" s="51"/>
      <c r="BQ491" s="51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  <c r="CE491" s="63"/>
      <c r="CF491" s="63"/>
      <c r="CG491" s="63"/>
      <c r="CH491" s="63"/>
      <c r="CI491" s="63"/>
      <c r="CJ491" s="63"/>
      <c r="CK491" s="63"/>
    </row>
    <row r="492" spans="2:89" ht="13.5" hidden="1" outlineLevel="1">
      <c r="B492" s="15" t="s">
        <v>129</v>
      </c>
      <c r="C492" s="240">
        <v>85</v>
      </c>
      <c r="D492" s="240">
        <v>3</v>
      </c>
      <c r="E492" s="240"/>
      <c r="F492" s="240">
        <v>7</v>
      </c>
      <c r="G492" s="241">
        <v>2</v>
      </c>
      <c r="H492" s="241">
        <v>1</v>
      </c>
      <c r="I492" s="241"/>
      <c r="J492" s="241">
        <v>10</v>
      </c>
      <c r="K492" s="241">
        <v>4</v>
      </c>
      <c r="L492" s="241"/>
      <c r="M492" s="241"/>
      <c r="N492" s="241"/>
      <c r="O492" s="241">
        <v>1</v>
      </c>
      <c r="P492" s="241">
        <v>2</v>
      </c>
      <c r="Q492" s="241"/>
      <c r="R492" s="241"/>
      <c r="S492" s="241">
        <v>7</v>
      </c>
      <c r="T492" s="241"/>
      <c r="U492" s="241"/>
      <c r="V492" s="241"/>
      <c r="W492" s="241"/>
      <c r="X492" s="241"/>
      <c r="Y492" s="241"/>
      <c r="Z492" s="242">
        <f t="shared" si="2721"/>
        <v>122</v>
      </c>
      <c r="AA492" s="243">
        <f t="shared" si="2835"/>
        <v>503</v>
      </c>
      <c r="AB492" s="51"/>
      <c r="AC492" s="59" t="s">
        <v>129</v>
      </c>
      <c r="AD492" s="60">
        <f t="shared" si="2722"/>
        <v>95</v>
      </c>
      <c r="AE492" s="60">
        <f t="shared" si="3364"/>
        <v>2</v>
      </c>
      <c r="AF492" s="60">
        <f t="shared" si="3364"/>
        <v>1</v>
      </c>
      <c r="AG492" s="60">
        <f t="shared" si="3364"/>
        <v>0</v>
      </c>
      <c r="AH492" s="60">
        <f t="shared" si="3364"/>
        <v>10</v>
      </c>
      <c r="AI492" s="60">
        <f t="shared" si="3364"/>
        <v>4</v>
      </c>
      <c r="AJ492" s="60">
        <f t="shared" si="3364"/>
        <v>0</v>
      </c>
      <c r="AK492" s="60">
        <f t="shared" si="3364"/>
        <v>0</v>
      </c>
      <c r="AL492" s="60">
        <f t="shared" si="2723"/>
        <v>10</v>
      </c>
      <c r="AM492" s="60">
        <f t="shared" si="2724"/>
        <v>0</v>
      </c>
      <c r="AN492" s="61">
        <f t="shared" si="2725"/>
        <v>122</v>
      </c>
      <c r="AO492" s="236"/>
      <c r="AP492" s="51"/>
      <c r="AQ492" s="51"/>
      <c r="AR492" s="51"/>
      <c r="AS492" s="51"/>
      <c r="AT492" s="51"/>
      <c r="AU492" s="51"/>
      <c r="AV492" s="51"/>
      <c r="AW492" s="51"/>
      <c r="AX492" s="51"/>
      <c r="AY492" s="51"/>
      <c r="AZ492" s="51"/>
      <c r="BA492" s="51"/>
      <c r="BB492" s="51"/>
      <c r="BC492" s="51"/>
      <c r="BD492" s="51"/>
      <c r="BE492" s="51"/>
      <c r="BF492" s="51"/>
      <c r="BG492" s="51"/>
      <c r="BH492" s="51"/>
      <c r="BI492" s="51"/>
      <c r="BJ492" s="51"/>
      <c r="BK492" s="51"/>
      <c r="BL492" s="51"/>
      <c r="BM492" s="51"/>
      <c r="BN492" s="51"/>
      <c r="BO492" s="51"/>
      <c r="BP492" s="51"/>
      <c r="BQ492" s="51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  <c r="CE492" s="63"/>
      <c r="CF492" s="63"/>
      <c r="CG492" s="63"/>
      <c r="CH492" s="63"/>
      <c r="CI492" s="63"/>
      <c r="CJ492" s="63"/>
      <c r="CK492" s="63"/>
    </row>
    <row r="493" spans="2:89" ht="13.5" hidden="1" outlineLevel="1">
      <c r="B493" s="15" t="s">
        <v>130</v>
      </c>
      <c r="C493" s="240">
        <v>68</v>
      </c>
      <c r="D493" s="240">
        <v>5</v>
      </c>
      <c r="E493" s="240">
        <v>1</v>
      </c>
      <c r="F493" s="240">
        <v>9</v>
      </c>
      <c r="G493" s="241">
        <v>1</v>
      </c>
      <c r="H493" s="241"/>
      <c r="I493" s="241"/>
      <c r="J493" s="241">
        <v>10</v>
      </c>
      <c r="K493" s="241">
        <v>1</v>
      </c>
      <c r="L493" s="241"/>
      <c r="M493" s="241"/>
      <c r="N493" s="241"/>
      <c r="O493" s="241"/>
      <c r="P493" s="241"/>
      <c r="Q493" s="241"/>
      <c r="R493" s="241"/>
      <c r="S493" s="241">
        <v>6</v>
      </c>
      <c r="T493" s="241"/>
      <c r="U493" s="241"/>
      <c r="V493" s="241"/>
      <c r="W493" s="241"/>
      <c r="X493" s="241"/>
      <c r="Y493" s="241"/>
      <c r="Z493" s="242">
        <f t="shared" si="2721"/>
        <v>101</v>
      </c>
      <c r="AA493" s="243">
        <f t="shared" si="2835"/>
        <v>501</v>
      </c>
      <c r="AB493" s="51"/>
      <c r="AC493" s="59" t="s">
        <v>130</v>
      </c>
      <c r="AD493" s="60">
        <f t="shared" si="2722"/>
        <v>83</v>
      </c>
      <c r="AE493" s="60">
        <f t="shared" si="3364"/>
        <v>1</v>
      </c>
      <c r="AF493" s="60">
        <f t="shared" si="3364"/>
        <v>0</v>
      </c>
      <c r="AG493" s="60">
        <f t="shared" si="3364"/>
        <v>0</v>
      </c>
      <c r="AH493" s="60">
        <f t="shared" si="3364"/>
        <v>10</v>
      </c>
      <c r="AI493" s="60">
        <f t="shared" si="3364"/>
        <v>1</v>
      </c>
      <c r="AJ493" s="60">
        <f t="shared" si="3364"/>
        <v>0</v>
      </c>
      <c r="AK493" s="60">
        <f t="shared" si="3364"/>
        <v>0</v>
      </c>
      <c r="AL493" s="60">
        <f t="shared" si="2723"/>
        <v>6</v>
      </c>
      <c r="AM493" s="60">
        <f t="shared" si="2724"/>
        <v>0</v>
      </c>
      <c r="AN493" s="61">
        <f t="shared" si="2725"/>
        <v>101</v>
      </c>
      <c r="AO493" s="236"/>
      <c r="AP493" s="51"/>
      <c r="AQ493" s="51"/>
      <c r="AR493" s="51"/>
      <c r="AS493" s="51"/>
      <c r="AT493" s="51"/>
      <c r="AU493" s="51"/>
      <c r="AV493" s="51"/>
      <c r="AW493" s="51"/>
      <c r="AX493" s="51"/>
      <c r="AY493" s="51"/>
      <c r="AZ493" s="51"/>
      <c r="BA493" s="51"/>
      <c r="BB493" s="51"/>
      <c r="BC493" s="51"/>
      <c r="BD493" s="51"/>
      <c r="BE493" s="51"/>
      <c r="BF493" s="51"/>
      <c r="BG493" s="51"/>
      <c r="BH493" s="51"/>
      <c r="BI493" s="51"/>
      <c r="BJ493" s="51"/>
      <c r="BK493" s="51"/>
      <c r="BL493" s="51"/>
      <c r="BM493" s="51"/>
      <c r="BN493" s="51"/>
      <c r="BO493" s="51"/>
      <c r="BP493" s="51"/>
      <c r="BQ493" s="51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  <c r="CE493" s="63"/>
      <c r="CF493" s="63"/>
      <c r="CG493" s="63"/>
      <c r="CH493" s="63"/>
      <c r="CI493" s="63"/>
      <c r="CJ493" s="63"/>
      <c r="CK493" s="63"/>
    </row>
    <row r="494" spans="2:89" ht="13.5" hidden="1" outlineLevel="1">
      <c r="B494" s="15" t="s">
        <v>131</v>
      </c>
      <c r="C494" s="240">
        <v>67</v>
      </c>
      <c r="D494" s="240">
        <v>6</v>
      </c>
      <c r="E494" s="240"/>
      <c r="F494" s="240">
        <v>12</v>
      </c>
      <c r="G494" s="241">
        <v>2</v>
      </c>
      <c r="H494" s="241"/>
      <c r="I494" s="241"/>
      <c r="J494" s="241">
        <v>5</v>
      </c>
      <c r="K494" s="241">
        <v>1</v>
      </c>
      <c r="L494" s="241"/>
      <c r="M494" s="241"/>
      <c r="N494" s="241"/>
      <c r="O494" s="241"/>
      <c r="P494" s="241">
        <v>1</v>
      </c>
      <c r="Q494" s="241"/>
      <c r="R494" s="241"/>
      <c r="S494" s="241">
        <v>5</v>
      </c>
      <c r="T494" s="241"/>
      <c r="U494" s="241"/>
      <c r="V494" s="241"/>
      <c r="W494" s="241"/>
      <c r="X494" s="241"/>
      <c r="Y494" s="241"/>
      <c r="Z494" s="242">
        <f t="shared" si="2721"/>
        <v>99</v>
      </c>
      <c r="AA494" s="243">
        <f t="shared" si="2835"/>
        <v>468</v>
      </c>
      <c r="AB494" s="51"/>
      <c r="AC494" s="59" t="s">
        <v>131</v>
      </c>
      <c r="AD494" s="60">
        <f t="shared" si="2722"/>
        <v>85</v>
      </c>
      <c r="AE494" s="60">
        <f t="shared" si="3364"/>
        <v>2</v>
      </c>
      <c r="AF494" s="60">
        <f t="shared" si="3364"/>
        <v>0</v>
      </c>
      <c r="AG494" s="60">
        <f t="shared" si="3364"/>
        <v>0</v>
      </c>
      <c r="AH494" s="60">
        <f t="shared" si="3364"/>
        <v>5</v>
      </c>
      <c r="AI494" s="60">
        <f t="shared" si="3364"/>
        <v>1</v>
      </c>
      <c r="AJ494" s="60">
        <f t="shared" si="3364"/>
        <v>0</v>
      </c>
      <c r="AK494" s="60">
        <f t="shared" si="3364"/>
        <v>0</v>
      </c>
      <c r="AL494" s="60">
        <f t="shared" si="2723"/>
        <v>6</v>
      </c>
      <c r="AM494" s="60">
        <f t="shared" si="2724"/>
        <v>0</v>
      </c>
      <c r="AN494" s="61">
        <f t="shared" si="2725"/>
        <v>99</v>
      </c>
      <c r="AO494" s="236"/>
      <c r="AP494" s="51"/>
      <c r="AQ494" s="51"/>
      <c r="AR494" s="51"/>
      <c r="AS494" s="51"/>
      <c r="AT494" s="51"/>
      <c r="AU494" s="51"/>
      <c r="AV494" s="51"/>
      <c r="AW494" s="51"/>
      <c r="AX494" s="51"/>
      <c r="AY494" s="51"/>
      <c r="AZ494" s="51"/>
      <c r="BA494" s="51"/>
      <c r="BB494" s="51"/>
      <c r="BC494" s="51"/>
      <c r="BD494" s="51"/>
      <c r="BE494" s="51"/>
      <c r="BF494" s="51"/>
      <c r="BG494" s="51"/>
      <c r="BH494" s="51"/>
      <c r="BI494" s="51"/>
      <c r="BJ494" s="51"/>
      <c r="BK494" s="51"/>
      <c r="BL494" s="51"/>
      <c r="BM494" s="51"/>
      <c r="BN494" s="51"/>
      <c r="BO494" s="51"/>
      <c r="BP494" s="51"/>
      <c r="BQ494" s="51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  <c r="CE494" s="63"/>
      <c r="CF494" s="63"/>
      <c r="CG494" s="63"/>
      <c r="CH494" s="63"/>
      <c r="CI494" s="63"/>
      <c r="CJ494" s="63"/>
      <c r="CK494" s="63"/>
    </row>
    <row r="495" spans="2:89" ht="13.5" hidden="1" outlineLevel="1">
      <c r="B495" s="15" t="s">
        <v>132</v>
      </c>
      <c r="C495" s="240">
        <v>78</v>
      </c>
      <c r="D495" s="240">
        <v>5</v>
      </c>
      <c r="E495" s="240"/>
      <c r="F495" s="240">
        <v>11</v>
      </c>
      <c r="G495" s="241">
        <v>1</v>
      </c>
      <c r="H495" s="241"/>
      <c r="I495" s="241"/>
      <c r="J495" s="241">
        <v>14</v>
      </c>
      <c r="K495" s="241">
        <v>1</v>
      </c>
      <c r="L495" s="241"/>
      <c r="M495" s="241"/>
      <c r="N495" s="241"/>
      <c r="O495" s="241"/>
      <c r="P495" s="241">
        <v>1</v>
      </c>
      <c r="Q495" s="241"/>
      <c r="R495" s="241"/>
      <c r="S495" s="241">
        <v>7</v>
      </c>
      <c r="T495" s="241"/>
      <c r="U495" s="241"/>
      <c r="V495" s="241"/>
      <c r="W495" s="241"/>
      <c r="X495" s="241"/>
      <c r="Y495" s="241"/>
      <c r="Z495" s="242">
        <f t="shared" si="2721"/>
        <v>118</v>
      </c>
      <c r="AA495" s="243">
        <f t="shared" si="2835"/>
        <v>440</v>
      </c>
      <c r="AB495" s="51"/>
      <c r="AC495" s="56" t="s">
        <v>132</v>
      </c>
      <c r="AD495" s="57">
        <f t="shared" si="2722"/>
        <v>94</v>
      </c>
      <c r="AE495" s="57">
        <f t="shared" si="3364"/>
        <v>1</v>
      </c>
      <c r="AF495" s="57">
        <f t="shared" si="3364"/>
        <v>0</v>
      </c>
      <c r="AG495" s="57">
        <f t="shared" si="3364"/>
        <v>0</v>
      </c>
      <c r="AH495" s="57">
        <f t="shared" si="3364"/>
        <v>14</v>
      </c>
      <c r="AI495" s="57">
        <f t="shared" si="3364"/>
        <v>1</v>
      </c>
      <c r="AJ495" s="57">
        <f t="shared" si="3364"/>
        <v>0</v>
      </c>
      <c r="AK495" s="57">
        <f t="shared" si="3364"/>
        <v>0</v>
      </c>
      <c r="AL495" s="57">
        <f t="shared" si="2723"/>
        <v>8</v>
      </c>
      <c r="AM495" s="57">
        <f t="shared" si="2724"/>
        <v>0</v>
      </c>
      <c r="AN495" s="58">
        <f t="shared" si="2725"/>
        <v>118</v>
      </c>
      <c r="AO495" s="236"/>
      <c r="AP495" s="51"/>
      <c r="AQ495" s="51"/>
      <c r="AR495" s="51"/>
      <c r="AS495" s="51"/>
      <c r="AT495" s="51"/>
      <c r="AU495" s="51"/>
      <c r="AV495" s="51"/>
      <c r="AW495" s="51"/>
      <c r="AX495" s="51"/>
      <c r="AY495" s="51"/>
      <c r="AZ495" s="51"/>
      <c r="BA495" s="51"/>
      <c r="BB495" s="51"/>
      <c r="BC495" s="51"/>
      <c r="BD495" s="51"/>
      <c r="BE495" s="51"/>
      <c r="BF495" s="51"/>
      <c r="BG495" s="51"/>
      <c r="BH495" s="51"/>
      <c r="BI495" s="51"/>
      <c r="BJ495" s="51"/>
      <c r="BK495" s="51"/>
      <c r="BL495" s="51"/>
      <c r="BM495" s="51"/>
      <c r="BN495" s="51"/>
      <c r="BO495" s="51"/>
      <c r="BP495" s="51"/>
      <c r="BQ495" s="51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  <c r="CE495" s="63"/>
      <c r="CF495" s="63"/>
      <c r="CG495" s="63"/>
      <c r="CH495" s="63"/>
      <c r="CI495" s="63"/>
      <c r="CJ495" s="63"/>
      <c r="CK495" s="63"/>
    </row>
    <row r="496" spans="2:89" ht="13.5" hidden="1" outlineLevel="1">
      <c r="B496" s="15" t="s">
        <v>133</v>
      </c>
      <c r="C496" s="240">
        <v>74</v>
      </c>
      <c r="D496" s="240">
        <v>6</v>
      </c>
      <c r="E496" s="240"/>
      <c r="F496" s="240">
        <v>8</v>
      </c>
      <c r="G496" s="241">
        <v>2</v>
      </c>
      <c r="H496" s="241"/>
      <c r="I496" s="241"/>
      <c r="J496" s="241">
        <v>20</v>
      </c>
      <c r="K496" s="241">
        <v>1</v>
      </c>
      <c r="L496" s="241"/>
      <c r="M496" s="241"/>
      <c r="N496" s="241"/>
      <c r="O496" s="241"/>
      <c r="P496" s="241"/>
      <c r="Q496" s="241"/>
      <c r="R496" s="241"/>
      <c r="S496" s="241">
        <v>5</v>
      </c>
      <c r="T496" s="241"/>
      <c r="U496" s="241"/>
      <c r="V496" s="241"/>
      <c r="W496" s="241"/>
      <c r="X496" s="241"/>
      <c r="Y496" s="241"/>
      <c r="Z496" s="242">
        <f t="shared" si="2721"/>
        <v>116</v>
      </c>
      <c r="AA496" s="243">
        <f t="shared" si="2835"/>
        <v>434</v>
      </c>
      <c r="AB496" s="51"/>
      <c r="AC496" s="56" t="s">
        <v>133</v>
      </c>
      <c r="AD496" s="57">
        <f t="shared" si="2722"/>
        <v>88</v>
      </c>
      <c r="AE496" s="57">
        <f t="shared" si="3364"/>
        <v>2</v>
      </c>
      <c r="AF496" s="57">
        <f t="shared" si="3364"/>
        <v>0</v>
      </c>
      <c r="AG496" s="57">
        <f t="shared" si="3364"/>
        <v>0</v>
      </c>
      <c r="AH496" s="57">
        <f t="shared" ref="AH496:AH534" si="3463">J496</f>
        <v>20</v>
      </c>
      <c r="AI496" s="57">
        <f t="shared" ref="AI496:AI534" si="3464">K496</f>
        <v>1</v>
      </c>
      <c r="AJ496" s="57">
        <f t="shared" ref="AJ496:AJ534" si="3465">L496</f>
        <v>0</v>
      </c>
      <c r="AK496" s="57">
        <f t="shared" ref="AK496:AK534" si="3466">M496</f>
        <v>0</v>
      </c>
      <c r="AL496" s="57">
        <f t="shared" si="2723"/>
        <v>5</v>
      </c>
      <c r="AM496" s="57">
        <f t="shared" si="2724"/>
        <v>0</v>
      </c>
      <c r="AN496" s="58">
        <f t="shared" si="2725"/>
        <v>116</v>
      </c>
      <c r="AO496" s="236"/>
      <c r="AP496" s="51"/>
      <c r="AQ496" s="51"/>
      <c r="AR496" s="51"/>
      <c r="AS496" s="51"/>
      <c r="AT496" s="51"/>
      <c r="AU496" s="51"/>
      <c r="AV496" s="51"/>
      <c r="AW496" s="51"/>
      <c r="AX496" s="51"/>
      <c r="AY496" s="51"/>
      <c r="AZ496" s="51"/>
      <c r="BA496" s="51"/>
      <c r="BB496" s="51"/>
      <c r="BC496" s="51"/>
      <c r="BD496" s="51"/>
      <c r="BE496" s="51"/>
      <c r="BF496" s="51"/>
      <c r="BG496" s="51"/>
      <c r="BH496" s="51"/>
      <c r="BI496" s="51"/>
      <c r="BJ496" s="51"/>
      <c r="BK496" s="51"/>
      <c r="BL496" s="51"/>
      <c r="BM496" s="51"/>
      <c r="BN496" s="51"/>
      <c r="BO496" s="51"/>
      <c r="BP496" s="51"/>
      <c r="BQ496" s="51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  <c r="CE496" s="63"/>
      <c r="CF496" s="63"/>
      <c r="CG496" s="63"/>
      <c r="CH496" s="63"/>
      <c r="CI496" s="63"/>
      <c r="CJ496" s="63"/>
      <c r="CK496" s="63"/>
    </row>
    <row r="497" spans="2:89" ht="13.5" hidden="1" outlineLevel="1">
      <c r="B497" s="15" t="s">
        <v>134</v>
      </c>
      <c r="C497" s="240">
        <v>101</v>
      </c>
      <c r="D497" s="240">
        <v>4</v>
      </c>
      <c r="E497" s="240">
        <v>1</v>
      </c>
      <c r="F497" s="240">
        <v>8</v>
      </c>
      <c r="G497" s="241">
        <v>1</v>
      </c>
      <c r="H497" s="241"/>
      <c r="I497" s="241"/>
      <c r="J497" s="241">
        <v>11</v>
      </c>
      <c r="K497" s="241">
        <v>1</v>
      </c>
      <c r="L497" s="241"/>
      <c r="M497" s="241"/>
      <c r="N497" s="241"/>
      <c r="O497" s="241">
        <v>1</v>
      </c>
      <c r="P497" s="241"/>
      <c r="Q497" s="241"/>
      <c r="R497" s="241">
        <v>1</v>
      </c>
      <c r="S497" s="241">
        <v>7</v>
      </c>
      <c r="T497" s="241"/>
      <c r="U497" s="241"/>
      <c r="V497" s="241"/>
      <c r="W497" s="241"/>
      <c r="X497" s="241"/>
      <c r="Y497" s="241"/>
      <c r="Z497" s="242">
        <f t="shared" si="2721"/>
        <v>136</v>
      </c>
      <c r="AA497" s="243">
        <f t="shared" si="2835"/>
        <v>469</v>
      </c>
      <c r="AB497" s="51"/>
      <c r="AC497" s="56" t="s">
        <v>134</v>
      </c>
      <c r="AD497" s="57">
        <f t="shared" si="2722"/>
        <v>114</v>
      </c>
      <c r="AE497" s="57">
        <f t="shared" ref="AE497:AE534" si="3467">G497</f>
        <v>1</v>
      </c>
      <c r="AF497" s="57">
        <f t="shared" ref="AF497:AF534" si="3468">H497</f>
        <v>0</v>
      </c>
      <c r="AG497" s="57">
        <f t="shared" ref="AG497:AG534" si="3469">I497</f>
        <v>0</v>
      </c>
      <c r="AH497" s="57">
        <f t="shared" si="3463"/>
        <v>11</v>
      </c>
      <c r="AI497" s="57">
        <f t="shared" si="3464"/>
        <v>1</v>
      </c>
      <c r="AJ497" s="57">
        <f t="shared" si="3465"/>
        <v>0</v>
      </c>
      <c r="AK497" s="57">
        <f t="shared" si="3466"/>
        <v>0</v>
      </c>
      <c r="AL497" s="57">
        <f t="shared" si="2723"/>
        <v>9</v>
      </c>
      <c r="AM497" s="57">
        <f t="shared" si="2724"/>
        <v>0</v>
      </c>
      <c r="AN497" s="58">
        <f t="shared" si="2725"/>
        <v>136</v>
      </c>
      <c r="AO497" s="236"/>
      <c r="AP497" s="51"/>
      <c r="AQ497" s="51"/>
      <c r="AR497" s="51"/>
      <c r="AS497" s="51"/>
      <c r="AT497" s="51"/>
      <c r="AU497" s="51"/>
      <c r="AV497" s="51"/>
      <c r="AW497" s="51"/>
      <c r="AX497" s="51"/>
      <c r="AY497" s="51"/>
      <c r="AZ497" s="51"/>
      <c r="BA497" s="51"/>
      <c r="BB497" s="51"/>
      <c r="BC497" s="51"/>
      <c r="BD497" s="51"/>
      <c r="BE497" s="51"/>
      <c r="BF497" s="51"/>
      <c r="BG497" s="51"/>
      <c r="BH497" s="51"/>
      <c r="BI497" s="51"/>
      <c r="BJ497" s="51"/>
      <c r="BK497" s="51"/>
      <c r="BL497" s="51"/>
      <c r="BM497" s="51"/>
      <c r="BN497" s="51"/>
      <c r="BO497" s="51"/>
      <c r="BP497" s="51"/>
      <c r="BQ497" s="51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  <c r="CE497" s="63"/>
      <c r="CF497" s="63"/>
      <c r="CG497" s="63"/>
      <c r="CH497" s="63"/>
      <c r="CI497" s="63"/>
      <c r="CJ497" s="63"/>
      <c r="CK497" s="63"/>
    </row>
    <row r="498" spans="2:89" ht="13.5" hidden="1" outlineLevel="1">
      <c r="B498" s="15" t="s">
        <v>135</v>
      </c>
      <c r="C498" s="240">
        <v>85</v>
      </c>
      <c r="D498" s="240">
        <v>6</v>
      </c>
      <c r="E498" s="240">
        <v>2</v>
      </c>
      <c r="F498" s="240">
        <v>8</v>
      </c>
      <c r="G498" s="241">
        <v>3</v>
      </c>
      <c r="H498" s="241"/>
      <c r="I498" s="241"/>
      <c r="J498" s="241">
        <v>9</v>
      </c>
      <c r="K498" s="241">
        <v>3</v>
      </c>
      <c r="L498" s="241"/>
      <c r="M498" s="241">
        <v>1</v>
      </c>
      <c r="N498" s="241"/>
      <c r="O498" s="241"/>
      <c r="P498" s="241"/>
      <c r="Q498" s="241"/>
      <c r="R498" s="241"/>
      <c r="S498" s="241">
        <v>2</v>
      </c>
      <c r="T498" s="241"/>
      <c r="U498" s="241"/>
      <c r="V498" s="241"/>
      <c r="W498" s="241"/>
      <c r="X498" s="241"/>
      <c r="Y498" s="241"/>
      <c r="Z498" s="242">
        <f t="shared" si="2721"/>
        <v>119</v>
      </c>
      <c r="AA498" s="243">
        <f t="shared" si="2835"/>
        <v>489</v>
      </c>
      <c r="AB498" s="51"/>
      <c r="AC498" s="56" t="s">
        <v>135</v>
      </c>
      <c r="AD498" s="57">
        <f t="shared" si="2722"/>
        <v>101</v>
      </c>
      <c r="AE498" s="57">
        <f t="shared" si="3467"/>
        <v>3</v>
      </c>
      <c r="AF498" s="57">
        <f t="shared" si="3468"/>
        <v>0</v>
      </c>
      <c r="AG498" s="57">
        <f t="shared" si="3469"/>
        <v>0</v>
      </c>
      <c r="AH498" s="57">
        <f t="shared" si="3463"/>
        <v>9</v>
      </c>
      <c r="AI498" s="57">
        <f t="shared" si="3464"/>
        <v>3</v>
      </c>
      <c r="AJ498" s="57">
        <f t="shared" si="3465"/>
        <v>0</v>
      </c>
      <c r="AK498" s="57">
        <f t="shared" si="3466"/>
        <v>1</v>
      </c>
      <c r="AL498" s="57">
        <f t="shared" si="2723"/>
        <v>2</v>
      </c>
      <c r="AM498" s="57">
        <f t="shared" si="2724"/>
        <v>0</v>
      </c>
      <c r="AN498" s="58">
        <f t="shared" si="2725"/>
        <v>119</v>
      </c>
      <c r="AO498" s="236"/>
      <c r="AP498" s="51"/>
      <c r="AQ498" s="51"/>
      <c r="AR498" s="51"/>
      <c r="AS498" s="51"/>
      <c r="AT498" s="51"/>
      <c r="AU498" s="51"/>
      <c r="AV498" s="51"/>
      <c r="AW498" s="51"/>
      <c r="AX498" s="51"/>
      <c r="AY498" s="51"/>
      <c r="AZ498" s="51"/>
      <c r="BA498" s="51"/>
      <c r="BB498" s="51"/>
      <c r="BC498" s="51"/>
      <c r="BD498" s="51"/>
      <c r="BE498" s="51"/>
      <c r="BF498" s="51"/>
      <c r="BG498" s="51"/>
      <c r="BH498" s="51"/>
      <c r="BI498" s="51"/>
      <c r="BJ498" s="51"/>
      <c r="BK498" s="51"/>
      <c r="BL498" s="51"/>
      <c r="BM498" s="51"/>
      <c r="BN498" s="51"/>
      <c r="BO498" s="51"/>
      <c r="BP498" s="51"/>
      <c r="BQ498" s="51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  <c r="CE498" s="63"/>
      <c r="CF498" s="63"/>
      <c r="CG498" s="63"/>
      <c r="CH498" s="63"/>
      <c r="CI498" s="63"/>
      <c r="CJ498" s="63"/>
      <c r="CK498" s="63"/>
    </row>
    <row r="499" spans="2:89" ht="13.5" hidden="1" outlineLevel="1">
      <c r="B499" s="15" t="s">
        <v>136</v>
      </c>
      <c r="C499" s="240">
        <v>74</v>
      </c>
      <c r="D499" s="240">
        <v>7</v>
      </c>
      <c r="E499" s="240">
        <v>1</v>
      </c>
      <c r="F499" s="240">
        <v>8</v>
      </c>
      <c r="G499" s="241">
        <v>2</v>
      </c>
      <c r="H499" s="241"/>
      <c r="I499" s="241"/>
      <c r="J499" s="241">
        <v>11</v>
      </c>
      <c r="K499" s="241">
        <v>2</v>
      </c>
      <c r="L499" s="241"/>
      <c r="M499" s="241"/>
      <c r="N499" s="241"/>
      <c r="O499" s="241"/>
      <c r="P499" s="241"/>
      <c r="Q499" s="241"/>
      <c r="R499" s="241"/>
      <c r="S499" s="241">
        <v>3</v>
      </c>
      <c r="T499" s="241"/>
      <c r="U499" s="241"/>
      <c r="V499" s="241"/>
      <c r="W499" s="241"/>
      <c r="X499" s="241"/>
      <c r="Y499" s="241"/>
      <c r="Z499" s="242">
        <f t="shared" si="2721"/>
        <v>108</v>
      </c>
      <c r="AA499" s="243">
        <f t="shared" si="2835"/>
        <v>479</v>
      </c>
      <c r="AB499" s="51"/>
      <c r="AC499" s="59" t="s">
        <v>136</v>
      </c>
      <c r="AD499" s="60">
        <f t="shared" si="2722"/>
        <v>90</v>
      </c>
      <c r="AE499" s="60">
        <f t="shared" si="3467"/>
        <v>2</v>
      </c>
      <c r="AF499" s="60">
        <f t="shared" si="3468"/>
        <v>0</v>
      </c>
      <c r="AG499" s="60">
        <f t="shared" si="3469"/>
        <v>0</v>
      </c>
      <c r="AH499" s="60">
        <f t="shared" si="3463"/>
        <v>11</v>
      </c>
      <c r="AI499" s="60">
        <f t="shared" si="3464"/>
        <v>2</v>
      </c>
      <c r="AJ499" s="60">
        <f t="shared" si="3465"/>
        <v>0</v>
      </c>
      <c r="AK499" s="60">
        <f t="shared" si="3466"/>
        <v>0</v>
      </c>
      <c r="AL499" s="60">
        <f t="shared" si="2723"/>
        <v>3</v>
      </c>
      <c r="AM499" s="60">
        <f t="shared" si="2724"/>
        <v>0</v>
      </c>
      <c r="AN499" s="61">
        <f t="shared" si="2725"/>
        <v>108</v>
      </c>
      <c r="AO499" s="236"/>
      <c r="AP499" s="51"/>
      <c r="AQ499" s="51"/>
      <c r="AR499" s="51"/>
      <c r="AS499" s="51"/>
      <c r="AT499" s="51"/>
      <c r="AU499" s="51"/>
      <c r="AV499" s="51"/>
      <c r="AW499" s="51"/>
      <c r="AX499" s="51"/>
      <c r="AY499" s="51"/>
      <c r="AZ499" s="51"/>
      <c r="BA499" s="51"/>
      <c r="BB499" s="51"/>
      <c r="BC499" s="51"/>
      <c r="BD499" s="51"/>
      <c r="BE499" s="51"/>
      <c r="BF499" s="51"/>
      <c r="BG499" s="51"/>
      <c r="BH499" s="51"/>
      <c r="BI499" s="51"/>
      <c r="BJ499" s="51"/>
      <c r="BK499" s="51"/>
      <c r="BL499" s="51"/>
      <c r="BM499" s="51"/>
      <c r="BN499" s="51"/>
      <c r="BO499" s="51"/>
      <c r="BP499" s="51"/>
      <c r="BQ499" s="51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  <c r="CE499" s="63"/>
      <c r="CF499" s="63"/>
      <c r="CG499" s="63"/>
      <c r="CH499" s="63"/>
      <c r="CI499" s="63"/>
      <c r="CJ499" s="63"/>
      <c r="CK499" s="63"/>
    </row>
    <row r="500" spans="2:89" ht="13.5" hidden="1" outlineLevel="1">
      <c r="B500" s="15" t="s">
        <v>137</v>
      </c>
      <c r="C500" s="240">
        <v>89</v>
      </c>
      <c r="D500" s="240">
        <v>12</v>
      </c>
      <c r="E500" s="240">
        <v>1</v>
      </c>
      <c r="F500" s="240">
        <v>8</v>
      </c>
      <c r="G500" s="241">
        <v>13</v>
      </c>
      <c r="H500" s="241"/>
      <c r="I500" s="241"/>
      <c r="J500" s="241">
        <v>15</v>
      </c>
      <c r="K500" s="241">
        <v>3</v>
      </c>
      <c r="L500" s="241"/>
      <c r="M500" s="241"/>
      <c r="N500" s="241"/>
      <c r="O500" s="241"/>
      <c r="P500" s="241"/>
      <c r="Q500" s="241"/>
      <c r="R500" s="241"/>
      <c r="S500" s="241">
        <v>5</v>
      </c>
      <c r="T500" s="241"/>
      <c r="U500" s="241"/>
      <c r="V500" s="241"/>
      <c r="W500" s="241"/>
      <c r="X500" s="241"/>
      <c r="Y500" s="241"/>
      <c r="Z500" s="242">
        <f t="shared" si="2721"/>
        <v>146</v>
      </c>
      <c r="AA500" s="243">
        <f t="shared" si="2835"/>
        <v>509</v>
      </c>
      <c r="AB500" s="51"/>
      <c r="AC500" s="59" t="s">
        <v>137</v>
      </c>
      <c r="AD500" s="60">
        <f t="shared" si="2722"/>
        <v>110</v>
      </c>
      <c r="AE500" s="60">
        <f t="shared" si="3467"/>
        <v>13</v>
      </c>
      <c r="AF500" s="60">
        <f t="shared" si="3468"/>
        <v>0</v>
      </c>
      <c r="AG500" s="60">
        <f t="shared" si="3469"/>
        <v>0</v>
      </c>
      <c r="AH500" s="60">
        <f t="shared" si="3463"/>
        <v>15</v>
      </c>
      <c r="AI500" s="60">
        <f t="shared" si="3464"/>
        <v>3</v>
      </c>
      <c r="AJ500" s="60">
        <f t="shared" si="3465"/>
        <v>0</v>
      </c>
      <c r="AK500" s="60">
        <f t="shared" si="3466"/>
        <v>0</v>
      </c>
      <c r="AL500" s="60">
        <f t="shared" si="2723"/>
        <v>5</v>
      </c>
      <c r="AM500" s="60">
        <f t="shared" si="2724"/>
        <v>0</v>
      </c>
      <c r="AN500" s="61">
        <f t="shared" si="2725"/>
        <v>146</v>
      </c>
      <c r="AO500" s="236"/>
      <c r="AP500" s="51"/>
      <c r="AQ500" s="51"/>
      <c r="AR500" s="51"/>
      <c r="AS500" s="51"/>
      <c r="AT500" s="51"/>
      <c r="AU500" s="51"/>
      <c r="AV500" s="51"/>
      <c r="AW500" s="51"/>
      <c r="AX500" s="51"/>
      <c r="AY500" s="51"/>
      <c r="AZ500" s="51"/>
      <c r="BA500" s="51"/>
      <c r="BB500" s="51"/>
      <c r="BC500" s="51"/>
      <c r="BD500" s="51"/>
      <c r="BE500" s="51"/>
      <c r="BF500" s="51"/>
      <c r="BG500" s="51"/>
      <c r="BH500" s="51"/>
      <c r="BI500" s="51"/>
      <c r="BJ500" s="51"/>
      <c r="BK500" s="51"/>
      <c r="BL500" s="51"/>
      <c r="BM500" s="51"/>
      <c r="BN500" s="51"/>
      <c r="BO500" s="51"/>
      <c r="BP500" s="51"/>
      <c r="BQ500" s="51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  <c r="CE500" s="63"/>
      <c r="CF500" s="63"/>
      <c r="CG500" s="63"/>
      <c r="CH500" s="63"/>
      <c r="CI500" s="63"/>
      <c r="CJ500" s="63"/>
      <c r="CK500" s="63"/>
    </row>
    <row r="501" spans="2:89" ht="13.5" hidden="1" outlineLevel="1">
      <c r="B501" s="15" t="s">
        <v>138</v>
      </c>
      <c r="C501" s="240">
        <v>78</v>
      </c>
      <c r="D501" s="240">
        <v>5</v>
      </c>
      <c r="E501" s="240"/>
      <c r="F501" s="240">
        <v>9</v>
      </c>
      <c r="G501" s="241">
        <v>1</v>
      </c>
      <c r="H501" s="241"/>
      <c r="I501" s="241"/>
      <c r="J501" s="241">
        <v>10</v>
      </c>
      <c r="K501" s="241">
        <v>2</v>
      </c>
      <c r="L501" s="241"/>
      <c r="M501" s="241"/>
      <c r="N501" s="241"/>
      <c r="O501" s="241"/>
      <c r="P501" s="241"/>
      <c r="Q501" s="241"/>
      <c r="R501" s="241">
        <v>1</v>
      </c>
      <c r="S501" s="241">
        <v>7</v>
      </c>
      <c r="T501" s="241"/>
      <c r="U501" s="241"/>
      <c r="V501" s="241"/>
      <c r="W501" s="241"/>
      <c r="X501" s="241"/>
      <c r="Y501" s="241"/>
      <c r="Z501" s="242">
        <f t="shared" si="2721"/>
        <v>113</v>
      </c>
      <c r="AA501" s="243">
        <f t="shared" si="2835"/>
        <v>486</v>
      </c>
      <c r="AB501" s="51"/>
      <c r="AC501" s="59" t="s">
        <v>138</v>
      </c>
      <c r="AD501" s="60">
        <f t="shared" si="2722"/>
        <v>92</v>
      </c>
      <c r="AE501" s="60">
        <f t="shared" si="3467"/>
        <v>1</v>
      </c>
      <c r="AF501" s="60">
        <f t="shared" si="3468"/>
        <v>0</v>
      </c>
      <c r="AG501" s="60">
        <f t="shared" si="3469"/>
        <v>0</v>
      </c>
      <c r="AH501" s="60">
        <f t="shared" si="3463"/>
        <v>10</v>
      </c>
      <c r="AI501" s="60">
        <f t="shared" si="3464"/>
        <v>2</v>
      </c>
      <c r="AJ501" s="60">
        <f t="shared" si="3465"/>
        <v>0</v>
      </c>
      <c r="AK501" s="60">
        <f t="shared" si="3466"/>
        <v>0</v>
      </c>
      <c r="AL501" s="60">
        <f t="shared" si="2723"/>
        <v>8</v>
      </c>
      <c r="AM501" s="60">
        <f t="shared" si="2724"/>
        <v>0</v>
      </c>
      <c r="AN501" s="61">
        <f t="shared" si="2725"/>
        <v>113</v>
      </c>
      <c r="AO501" s="236"/>
      <c r="AP501" s="51"/>
      <c r="AQ501" s="51"/>
      <c r="AR501" s="51"/>
      <c r="AS501" s="51"/>
      <c r="AT501" s="51"/>
      <c r="AU501" s="51"/>
      <c r="AV501" s="51"/>
      <c r="AW501" s="51"/>
      <c r="AX501" s="51"/>
      <c r="AY501" s="51"/>
      <c r="AZ501" s="51"/>
      <c r="BA501" s="51"/>
      <c r="BB501" s="51"/>
      <c r="BC501" s="51"/>
      <c r="BD501" s="51"/>
      <c r="BE501" s="51"/>
      <c r="BF501" s="51"/>
      <c r="BG501" s="51"/>
      <c r="BH501" s="51"/>
      <c r="BI501" s="51"/>
      <c r="BJ501" s="51"/>
      <c r="BK501" s="51"/>
      <c r="BL501" s="51"/>
      <c r="BM501" s="51"/>
      <c r="BN501" s="51"/>
      <c r="BO501" s="51"/>
      <c r="BP501" s="51"/>
      <c r="BQ501" s="51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  <c r="CE501" s="63"/>
      <c r="CF501" s="63"/>
      <c r="CG501" s="63"/>
      <c r="CH501" s="63"/>
      <c r="CI501" s="63"/>
      <c r="CJ501" s="63"/>
      <c r="CK501" s="63"/>
    </row>
    <row r="502" spans="2:89" ht="13.5" hidden="1" outlineLevel="1">
      <c r="B502" s="15" t="s">
        <v>139</v>
      </c>
      <c r="C502" s="240">
        <v>88</v>
      </c>
      <c r="D502" s="240">
        <v>7</v>
      </c>
      <c r="E502" s="240"/>
      <c r="F502" s="240">
        <v>9</v>
      </c>
      <c r="G502" s="241">
        <v>3</v>
      </c>
      <c r="H502" s="241"/>
      <c r="I502" s="241"/>
      <c r="J502" s="241">
        <v>10</v>
      </c>
      <c r="K502" s="241">
        <v>2</v>
      </c>
      <c r="L502" s="241"/>
      <c r="M502" s="241"/>
      <c r="N502" s="241"/>
      <c r="O502" s="241">
        <v>2</v>
      </c>
      <c r="P502" s="241"/>
      <c r="Q502" s="241"/>
      <c r="R502" s="241">
        <v>1</v>
      </c>
      <c r="S502" s="241">
        <v>4</v>
      </c>
      <c r="T502" s="241"/>
      <c r="U502" s="241"/>
      <c r="V502" s="241"/>
      <c r="W502" s="241">
        <v>1</v>
      </c>
      <c r="X502" s="241"/>
      <c r="Y502" s="241"/>
      <c r="Z502" s="242">
        <f t="shared" si="2721"/>
        <v>127</v>
      </c>
      <c r="AA502" s="243">
        <f t="shared" si="2835"/>
        <v>494</v>
      </c>
      <c r="AB502" s="51"/>
      <c r="AC502" s="59" t="s">
        <v>139</v>
      </c>
      <c r="AD502" s="60">
        <f t="shared" si="2722"/>
        <v>104</v>
      </c>
      <c r="AE502" s="60">
        <f t="shared" si="3467"/>
        <v>3</v>
      </c>
      <c r="AF502" s="60">
        <f t="shared" si="3468"/>
        <v>0</v>
      </c>
      <c r="AG502" s="60">
        <f t="shared" si="3469"/>
        <v>0</v>
      </c>
      <c r="AH502" s="60">
        <f t="shared" si="3463"/>
        <v>10</v>
      </c>
      <c r="AI502" s="60">
        <f t="shared" si="3464"/>
        <v>2</v>
      </c>
      <c r="AJ502" s="60">
        <f t="shared" si="3465"/>
        <v>0</v>
      </c>
      <c r="AK502" s="60">
        <f t="shared" si="3466"/>
        <v>0</v>
      </c>
      <c r="AL502" s="60">
        <f t="shared" si="2723"/>
        <v>7</v>
      </c>
      <c r="AM502" s="60">
        <f t="shared" si="2724"/>
        <v>1</v>
      </c>
      <c r="AN502" s="61">
        <f t="shared" si="2725"/>
        <v>127</v>
      </c>
      <c r="AO502" s="236"/>
      <c r="AP502" s="51"/>
      <c r="AQ502" s="51"/>
      <c r="AR502" s="51"/>
      <c r="AS502" s="51"/>
      <c r="AT502" s="51"/>
      <c r="AU502" s="51"/>
      <c r="AV502" s="51"/>
      <c r="AW502" s="51"/>
      <c r="AX502" s="51"/>
      <c r="AY502" s="51"/>
      <c r="AZ502" s="51"/>
      <c r="BA502" s="51"/>
      <c r="BB502" s="51"/>
      <c r="BC502" s="51"/>
      <c r="BD502" s="51"/>
      <c r="BE502" s="51"/>
      <c r="BF502" s="51"/>
      <c r="BG502" s="51"/>
      <c r="BH502" s="51"/>
      <c r="BI502" s="51"/>
      <c r="BJ502" s="51"/>
      <c r="BK502" s="51"/>
      <c r="BL502" s="51"/>
      <c r="BM502" s="51"/>
      <c r="BN502" s="51"/>
      <c r="BO502" s="51"/>
      <c r="BP502" s="51"/>
      <c r="BQ502" s="51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  <c r="CE502" s="63"/>
      <c r="CF502" s="63"/>
      <c r="CG502" s="63"/>
      <c r="CH502" s="63"/>
      <c r="CI502" s="63"/>
      <c r="CJ502" s="63"/>
      <c r="CK502" s="63"/>
    </row>
    <row r="503" spans="2:89" ht="13.5" hidden="1" outlineLevel="1">
      <c r="B503" s="15" t="s">
        <v>140</v>
      </c>
      <c r="C503" s="240">
        <v>84</v>
      </c>
      <c r="D503" s="240">
        <v>17</v>
      </c>
      <c r="E503" s="240"/>
      <c r="F503" s="240">
        <v>11</v>
      </c>
      <c r="G503" s="241">
        <v>1</v>
      </c>
      <c r="H503" s="241"/>
      <c r="I503" s="241"/>
      <c r="J503" s="241">
        <v>15</v>
      </c>
      <c r="K503" s="241"/>
      <c r="L503" s="241"/>
      <c r="M503" s="241"/>
      <c r="N503" s="241"/>
      <c r="O503" s="241">
        <v>1</v>
      </c>
      <c r="P503" s="241"/>
      <c r="Q503" s="241"/>
      <c r="R503" s="241">
        <v>2</v>
      </c>
      <c r="S503" s="241">
        <v>3</v>
      </c>
      <c r="T503" s="241"/>
      <c r="U503" s="241"/>
      <c r="V503" s="241"/>
      <c r="W503" s="241">
        <v>1</v>
      </c>
      <c r="X503" s="241"/>
      <c r="Y503" s="241"/>
      <c r="Z503" s="242">
        <f t="shared" si="2721"/>
        <v>135</v>
      </c>
      <c r="AA503" s="243">
        <f t="shared" si="2835"/>
        <v>521</v>
      </c>
      <c r="AB503" s="51"/>
      <c r="AC503" s="56" t="s">
        <v>140</v>
      </c>
      <c r="AD503" s="57">
        <f t="shared" si="2722"/>
        <v>112</v>
      </c>
      <c r="AE503" s="57">
        <f t="shared" si="3467"/>
        <v>1</v>
      </c>
      <c r="AF503" s="57">
        <f t="shared" si="3468"/>
        <v>0</v>
      </c>
      <c r="AG503" s="57">
        <f t="shared" si="3469"/>
        <v>0</v>
      </c>
      <c r="AH503" s="57">
        <f t="shared" si="3463"/>
        <v>15</v>
      </c>
      <c r="AI503" s="57">
        <f t="shared" si="3464"/>
        <v>0</v>
      </c>
      <c r="AJ503" s="57">
        <f t="shared" si="3465"/>
        <v>0</v>
      </c>
      <c r="AK503" s="57">
        <f t="shared" si="3466"/>
        <v>0</v>
      </c>
      <c r="AL503" s="57">
        <f t="shared" si="2723"/>
        <v>6</v>
      </c>
      <c r="AM503" s="57">
        <f t="shared" si="2724"/>
        <v>1</v>
      </c>
      <c r="AN503" s="58">
        <f t="shared" si="2725"/>
        <v>135</v>
      </c>
      <c r="AO503" s="236"/>
      <c r="AP503" s="51"/>
      <c r="AQ503" s="51"/>
      <c r="AR503" s="51"/>
      <c r="AS503" s="51"/>
      <c r="AT503" s="51"/>
      <c r="AU503" s="51"/>
      <c r="AV503" s="51"/>
      <c r="AW503" s="51"/>
      <c r="AX503" s="51"/>
      <c r="AY503" s="51"/>
      <c r="AZ503" s="51"/>
      <c r="BA503" s="51"/>
      <c r="BB503" s="51"/>
      <c r="BC503" s="51"/>
      <c r="BD503" s="51"/>
      <c r="BE503" s="51"/>
      <c r="BF503" s="51"/>
      <c r="BG503" s="51"/>
      <c r="BH503" s="51"/>
      <c r="BI503" s="51"/>
      <c r="BJ503" s="51"/>
      <c r="BK503" s="51"/>
      <c r="BL503" s="51"/>
      <c r="BM503" s="51"/>
      <c r="BN503" s="51"/>
      <c r="BO503" s="51"/>
      <c r="BP503" s="51"/>
      <c r="BQ503" s="51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  <c r="CE503" s="63"/>
      <c r="CF503" s="63"/>
      <c r="CG503" s="63"/>
      <c r="CH503" s="63"/>
      <c r="CI503" s="63"/>
      <c r="CJ503" s="63"/>
      <c r="CK503" s="63"/>
    </row>
    <row r="504" spans="2:89" ht="13.5" hidden="1" outlineLevel="1">
      <c r="B504" s="15" t="s">
        <v>141</v>
      </c>
      <c r="C504" s="240">
        <v>94</v>
      </c>
      <c r="D504" s="240">
        <v>8</v>
      </c>
      <c r="E504" s="240"/>
      <c r="F504" s="240">
        <v>8</v>
      </c>
      <c r="G504" s="241">
        <v>2</v>
      </c>
      <c r="H504" s="241"/>
      <c r="I504" s="241"/>
      <c r="J504" s="241">
        <v>12</v>
      </c>
      <c r="K504" s="241"/>
      <c r="L504" s="241"/>
      <c r="M504" s="241"/>
      <c r="N504" s="241"/>
      <c r="O504" s="241"/>
      <c r="P504" s="241">
        <v>1</v>
      </c>
      <c r="Q504" s="241"/>
      <c r="R504" s="241">
        <v>2</v>
      </c>
      <c r="S504" s="241">
        <v>2</v>
      </c>
      <c r="T504" s="241"/>
      <c r="U504" s="241"/>
      <c r="V504" s="241"/>
      <c r="W504" s="241"/>
      <c r="X504" s="241"/>
      <c r="Y504" s="241"/>
      <c r="Z504" s="242">
        <f t="shared" ref="Z504:Z534" si="3470">SUM(C504:Y504)</f>
        <v>129</v>
      </c>
      <c r="AA504" s="243">
        <f t="shared" si="2835"/>
        <v>504</v>
      </c>
      <c r="AB504" s="51"/>
      <c r="AC504" s="56" t="s">
        <v>141</v>
      </c>
      <c r="AD504" s="57">
        <f t="shared" ref="AD504:AD534" si="3471">SUM(C504:F504)</f>
        <v>110</v>
      </c>
      <c r="AE504" s="57">
        <f t="shared" si="3467"/>
        <v>2</v>
      </c>
      <c r="AF504" s="57">
        <f t="shared" si="3468"/>
        <v>0</v>
      </c>
      <c r="AG504" s="57">
        <f t="shared" si="3469"/>
        <v>0</v>
      </c>
      <c r="AH504" s="57">
        <f t="shared" si="3463"/>
        <v>12</v>
      </c>
      <c r="AI504" s="57">
        <f t="shared" si="3464"/>
        <v>0</v>
      </c>
      <c r="AJ504" s="57">
        <f t="shared" si="3465"/>
        <v>0</v>
      </c>
      <c r="AK504" s="57">
        <f t="shared" si="3466"/>
        <v>0</v>
      </c>
      <c r="AL504" s="57">
        <f t="shared" ref="AL504:AL534" si="3472">SUM(N504:T504)</f>
        <v>5</v>
      </c>
      <c r="AM504" s="57">
        <f t="shared" ref="AM504:AM534" si="3473">SUM(U504:Y504)</f>
        <v>0</v>
      </c>
      <c r="AN504" s="58">
        <f t="shared" ref="AN504:AN534" si="3474">SUM(AD504:AM504)</f>
        <v>129</v>
      </c>
      <c r="AO504" s="236"/>
      <c r="AP504" s="51"/>
      <c r="AQ504" s="51"/>
      <c r="AR504" s="51"/>
      <c r="AS504" s="51"/>
      <c r="AT504" s="51"/>
      <c r="AU504" s="51"/>
      <c r="AV504" s="51"/>
      <c r="AW504" s="51"/>
      <c r="AX504" s="51"/>
      <c r="AY504" s="51"/>
      <c r="AZ504" s="51"/>
      <c r="BA504" s="51"/>
      <c r="BB504" s="51"/>
      <c r="BC504" s="51"/>
      <c r="BD504" s="51"/>
      <c r="BE504" s="51"/>
      <c r="BF504" s="51"/>
      <c r="BG504" s="51"/>
      <c r="BH504" s="51"/>
      <c r="BI504" s="51"/>
      <c r="BJ504" s="51"/>
      <c r="BK504" s="51"/>
      <c r="BL504" s="51"/>
      <c r="BM504" s="51"/>
      <c r="BN504" s="51"/>
      <c r="BO504" s="51"/>
      <c r="BP504" s="51"/>
      <c r="BQ504" s="51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  <c r="CE504" s="63"/>
      <c r="CF504" s="63"/>
      <c r="CG504" s="63"/>
      <c r="CH504" s="63"/>
      <c r="CI504" s="63"/>
      <c r="CJ504" s="63"/>
      <c r="CK504" s="63"/>
    </row>
    <row r="505" spans="2:89" ht="13.5" hidden="1" outlineLevel="1">
      <c r="B505" s="15" t="s">
        <v>142</v>
      </c>
      <c r="C505" s="240">
        <v>109</v>
      </c>
      <c r="D505" s="240">
        <v>10</v>
      </c>
      <c r="E505" s="240"/>
      <c r="F505" s="240">
        <v>8</v>
      </c>
      <c r="G505" s="241">
        <v>2</v>
      </c>
      <c r="H505" s="241"/>
      <c r="I505" s="241"/>
      <c r="J505" s="241">
        <v>14</v>
      </c>
      <c r="K505" s="241">
        <v>1</v>
      </c>
      <c r="L505" s="241"/>
      <c r="M505" s="241"/>
      <c r="N505" s="241"/>
      <c r="O505" s="241"/>
      <c r="P505" s="241"/>
      <c r="Q505" s="241"/>
      <c r="R505" s="241"/>
      <c r="S505" s="241">
        <v>9</v>
      </c>
      <c r="T505" s="241"/>
      <c r="U505" s="241"/>
      <c r="V505" s="241"/>
      <c r="W505" s="241"/>
      <c r="X505" s="241"/>
      <c r="Y505" s="241"/>
      <c r="Z505" s="242">
        <f t="shared" si="3470"/>
        <v>153</v>
      </c>
      <c r="AA505" s="243">
        <f t="shared" si="2835"/>
        <v>544</v>
      </c>
      <c r="AB505" s="51"/>
      <c r="AC505" s="56" t="s">
        <v>142</v>
      </c>
      <c r="AD505" s="57">
        <f t="shared" si="3471"/>
        <v>127</v>
      </c>
      <c r="AE505" s="57">
        <f t="shared" si="3467"/>
        <v>2</v>
      </c>
      <c r="AF505" s="57">
        <f t="shared" si="3468"/>
        <v>0</v>
      </c>
      <c r="AG505" s="57">
        <f t="shared" si="3469"/>
        <v>0</v>
      </c>
      <c r="AH505" s="57">
        <f t="shared" si="3463"/>
        <v>14</v>
      </c>
      <c r="AI505" s="57">
        <f t="shared" si="3464"/>
        <v>1</v>
      </c>
      <c r="AJ505" s="57">
        <f t="shared" si="3465"/>
        <v>0</v>
      </c>
      <c r="AK505" s="57">
        <f t="shared" si="3466"/>
        <v>0</v>
      </c>
      <c r="AL505" s="57">
        <f t="shared" si="3472"/>
        <v>9</v>
      </c>
      <c r="AM505" s="57">
        <f t="shared" si="3473"/>
        <v>0</v>
      </c>
      <c r="AN505" s="58">
        <f t="shared" si="3474"/>
        <v>153</v>
      </c>
      <c r="AO505" s="236"/>
      <c r="AP505" s="51"/>
      <c r="AQ505" s="51"/>
      <c r="AR505" s="51"/>
      <c r="AS505" s="51"/>
      <c r="AT505" s="51"/>
      <c r="AU505" s="51"/>
      <c r="AV505" s="51"/>
      <c r="AW505" s="51"/>
      <c r="AX505" s="51"/>
      <c r="AY505" s="51"/>
      <c r="AZ505" s="51"/>
      <c r="BA505" s="51"/>
      <c r="BB505" s="51"/>
      <c r="BC505" s="51"/>
      <c r="BD505" s="51"/>
      <c r="BE505" s="51"/>
      <c r="BF505" s="51"/>
      <c r="BG505" s="51"/>
      <c r="BH505" s="51"/>
      <c r="BI505" s="51"/>
      <c r="BJ505" s="51"/>
      <c r="BK505" s="51"/>
      <c r="BL505" s="51"/>
      <c r="BM505" s="51"/>
      <c r="BN505" s="51"/>
      <c r="BO505" s="51"/>
      <c r="BP505" s="51"/>
      <c r="BQ505" s="51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  <c r="CE505" s="63"/>
      <c r="CF505" s="63"/>
      <c r="CG505" s="63"/>
      <c r="CH505" s="63"/>
      <c r="CI505" s="63"/>
      <c r="CJ505" s="63"/>
      <c r="CK505" s="63"/>
    </row>
    <row r="506" spans="2:89" ht="13.5" hidden="1" outlineLevel="1">
      <c r="B506" s="15" t="s">
        <v>143</v>
      </c>
      <c r="C506" s="240">
        <v>86</v>
      </c>
      <c r="D506" s="240">
        <v>7</v>
      </c>
      <c r="E506" s="240"/>
      <c r="F506" s="240">
        <v>4</v>
      </c>
      <c r="G506" s="241">
        <v>1</v>
      </c>
      <c r="H506" s="241"/>
      <c r="I506" s="241"/>
      <c r="J506" s="241">
        <v>11</v>
      </c>
      <c r="K506" s="241">
        <v>2</v>
      </c>
      <c r="L506" s="241"/>
      <c r="M506" s="241"/>
      <c r="N506" s="241"/>
      <c r="O506" s="241"/>
      <c r="P506" s="241"/>
      <c r="Q506" s="241"/>
      <c r="R506" s="241"/>
      <c r="S506" s="241">
        <v>5</v>
      </c>
      <c r="T506" s="241"/>
      <c r="U506" s="241"/>
      <c r="V506" s="241"/>
      <c r="W506" s="241"/>
      <c r="X506" s="241"/>
      <c r="Y506" s="241"/>
      <c r="Z506" s="242">
        <f t="shared" si="3470"/>
        <v>116</v>
      </c>
      <c r="AA506" s="243">
        <f t="shared" si="2835"/>
        <v>533</v>
      </c>
      <c r="AB506" s="51"/>
      <c r="AC506" s="56" t="s">
        <v>143</v>
      </c>
      <c r="AD506" s="57">
        <f t="shared" si="3471"/>
        <v>97</v>
      </c>
      <c r="AE506" s="57">
        <f t="shared" si="3467"/>
        <v>1</v>
      </c>
      <c r="AF506" s="57">
        <f t="shared" si="3468"/>
        <v>0</v>
      </c>
      <c r="AG506" s="57">
        <f t="shared" si="3469"/>
        <v>0</v>
      </c>
      <c r="AH506" s="57">
        <f t="shared" si="3463"/>
        <v>11</v>
      </c>
      <c r="AI506" s="57">
        <f t="shared" si="3464"/>
        <v>2</v>
      </c>
      <c r="AJ506" s="57">
        <f t="shared" si="3465"/>
        <v>0</v>
      </c>
      <c r="AK506" s="57">
        <f t="shared" si="3466"/>
        <v>0</v>
      </c>
      <c r="AL506" s="57">
        <f t="shared" si="3472"/>
        <v>5</v>
      </c>
      <c r="AM506" s="57">
        <f t="shared" si="3473"/>
        <v>0</v>
      </c>
      <c r="AN506" s="58">
        <f t="shared" si="3474"/>
        <v>116</v>
      </c>
      <c r="AO506" s="236"/>
      <c r="AP506" s="51"/>
      <c r="AQ506" s="51"/>
      <c r="AR506" s="51"/>
      <c r="AS506" s="51"/>
      <c r="AT506" s="51"/>
      <c r="AU506" s="51"/>
      <c r="AV506" s="51"/>
      <c r="AW506" s="51"/>
      <c r="AX506" s="51"/>
      <c r="AY506" s="51"/>
      <c r="AZ506" s="51"/>
      <c r="BA506" s="51"/>
      <c r="BB506" s="51"/>
      <c r="BC506" s="51"/>
      <c r="BD506" s="51"/>
      <c r="BE506" s="51"/>
      <c r="BF506" s="51"/>
      <c r="BG506" s="51"/>
      <c r="BH506" s="51"/>
      <c r="BI506" s="51"/>
      <c r="BJ506" s="51"/>
      <c r="BK506" s="51"/>
      <c r="BL506" s="51"/>
      <c r="BM506" s="51"/>
      <c r="BN506" s="51"/>
      <c r="BO506" s="51"/>
      <c r="BP506" s="51"/>
      <c r="BQ506" s="51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  <c r="CE506" s="63"/>
      <c r="CF506" s="63"/>
      <c r="CG506" s="63"/>
      <c r="CH506" s="63"/>
      <c r="CI506" s="63"/>
      <c r="CJ506" s="63"/>
      <c r="CK506" s="63"/>
    </row>
    <row r="507" spans="2:89" ht="13.5" hidden="1" outlineLevel="1">
      <c r="B507" s="15" t="s">
        <v>144</v>
      </c>
      <c r="C507" s="240">
        <v>105</v>
      </c>
      <c r="D507" s="240">
        <v>6</v>
      </c>
      <c r="E507" s="240"/>
      <c r="F507" s="240">
        <v>7</v>
      </c>
      <c r="G507" s="241">
        <v>1</v>
      </c>
      <c r="H507" s="241"/>
      <c r="I507" s="241"/>
      <c r="J507" s="241">
        <v>11</v>
      </c>
      <c r="K507" s="241"/>
      <c r="L507" s="241"/>
      <c r="M507" s="241"/>
      <c r="N507" s="241"/>
      <c r="O507" s="241"/>
      <c r="P507" s="241"/>
      <c r="Q507" s="241"/>
      <c r="R507" s="241"/>
      <c r="S507" s="241">
        <v>6</v>
      </c>
      <c r="T507" s="241"/>
      <c r="U507" s="241"/>
      <c r="V507" s="241"/>
      <c r="W507" s="241"/>
      <c r="X507" s="241"/>
      <c r="Y507" s="241"/>
      <c r="Z507" s="242">
        <f t="shared" si="3470"/>
        <v>136</v>
      </c>
      <c r="AA507" s="243">
        <f t="shared" ref="AA507:AA534" si="3475">SUM(Z504:Z507)</f>
        <v>534</v>
      </c>
      <c r="AB507" s="51"/>
      <c r="AC507" s="59" t="s">
        <v>144</v>
      </c>
      <c r="AD507" s="60">
        <f t="shared" si="3471"/>
        <v>118</v>
      </c>
      <c r="AE507" s="60">
        <f t="shared" si="3467"/>
        <v>1</v>
      </c>
      <c r="AF507" s="60">
        <f t="shared" si="3468"/>
        <v>0</v>
      </c>
      <c r="AG507" s="60">
        <f t="shared" si="3469"/>
        <v>0</v>
      </c>
      <c r="AH507" s="60">
        <f t="shared" si="3463"/>
        <v>11</v>
      </c>
      <c r="AI507" s="60">
        <f t="shared" si="3464"/>
        <v>0</v>
      </c>
      <c r="AJ507" s="60">
        <f t="shared" si="3465"/>
        <v>0</v>
      </c>
      <c r="AK507" s="60">
        <f t="shared" si="3466"/>
        <v>0</v>
      </c>
      <c r="AL507" s="60">
        <f t="shared" si="3472"/>
        <v>6</v>
      </c>
      <c r="AM507" s="60">
        <f t="shared" si="3473"/>
        <v>0</v>
      </c>
      <c r="AN507" s="61">
        <f t="shared" si="3474"/>
        <v>136</v>
      </c>
      <c r="AO507" s="236"/>
      <c r="AP507" s="51"/>
      <c r="AQ507" s="51"/>
      <c r="AR507" s="51"/>
      <c r="AS507" s="51"/>
      <c r="AT507" s="51"/>
      <c r="AU507" s="51"/>
      <c r="AV507" s="51"/>
      <c r="AW507" s="51"/>
      <c r="AX507" s="51"/>
      <c r="AY507" s="51"/>
      <c r="AZ507" s="51"/>
      <c r="BA507" s="51"/>
      <c r="BB507" s="51"/>
      <c r="BC507" s="51"/>
      <c r="BD507" s="51"/>
      <c r="BE507" s="51"/>
      <c r="BF507" s="51"/>
      <c r="BG507" s="51"/>
      <c r="BH507" s="51"/>
      <c r="BI507" s="51"/>
      <c r="BJ507" s="51"/>
      <c r="BK507" s="51"/>
      <c r="BL507" s="51"/>
      <c r="BM507" s="51"/>
      <c r="BN507" s="51"/>
      <c r="BO507" s="51"/>
      <c r="BP507" s="51"/>
      <c r="BQ507" s="51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  <c r="CE507" s="63"/>
      <c r="CF507" s="63"/>
      <c r="CG507" s="63"/>
      <c r="CH507" s="63"/>
      <c r="CI507" s="63"/>
      <c r="CJ507" s="63"/>
      <c r="CK507" s="63"/>
    </row>
    <row r="508" spans="2:89" ht="13.5" hidden="1" outlineLevel="1">
      <c r="B508" s="15" t="s">
        <v>145</v>
      </c>
      <c r="C508" s="240">
        <v>106</v>
      </c>
      <c r="D508" s="240">
        <v>7</v>
      </c>
      <c r="E508" s="240">
        <v>1</v>
      </c>
      <c r="F508" s="240">
        <v>6</v>
      </c>
      <c r="G508" s="241">
        <v>1</v>
      </c>
      <c r="H508" s="241"/>
      <c r="I508" s="241"/>
      <c r="J508" s="241">
        <v>12</v>
      </c>
      <c r="K508" s="241">
        <v>3</v>
      </c>
      <c r="L508" s="241"/>
      <c r="M508" s="241"/>
      <c r="N508" s="241"/>
      <c r="O508" s="241"/>
      <c r="P508" s="241"/>
      <c r="Q508" s="241"/>
      <c r="R508" s="241"/>
      <c r="S508" s="241">
        <v>5</v>
      </c>
      <c r="T508" s="241"/>
      <c r="U508" s="241"/>
      <c r="V508" s="241"/>
      <c r="W508" s="241"/>
      <c r="X508" s="241"/>
      <c r="Y508" s="241"/>
      <c r="Z508" s="242">
        <f t="shared" si="3470"/>
        <v>141</v>
      </c>
      <c r="AA508" s="243">
        <f t="shared" si="3475"/>
        <v>546</v>
      </c>
      <c r="AB508" s="51"/>
      <c r="AC508" s="59" t="s">
        <v>145</v>
      </c>
      <c r="AD508" s="60">
        <f t="shared" si="3471"/>
        <v>120</v>
      </c>
      <c r="AE508" s="60">
        <f t="shared" si="3467"/>
        <v>1</v>
      </c>
      <c r="AF508" s="60">
        <f t="shared" si="3468"/>
        <v>0</v>
      </c>
      <c r="AG508" s="60">
        <f t="shared" si="3469"/>
        <v>0</v>
      </c>
      <c r="AH508" s="60">
        <f t="shared" si="3463"/>
        <v>12</v>
      </c>
      <c r="AI508" s="60">
        <f t="shared" si="3464"/>
        <v>3</v>
      </c>
      <c r="AJ508" s="60">
        <f t="shared" si="3465"/>
        <v>0</v>
      </c>
      <c r="AK508" s="60">
        <f t="shared" si="3466"/>
        <v>0</v>
      </c>
      <c r="AL508" s="60">
        <f t="shared" si="3472"/>
        <v>5</v>
      </c>
      <c r="AM508" s="60">
        <f t="shared" si="3473"/>
        <v>0</v>
      </c>
      <c r="AN508" s="61">
        <f t="shared" si="3474"/>
        <v>141</v>
      </c>
      <c r="AO508" s="236"/>
      <c r="AP508" s="51"/>
      <c r="AQ508" s="51"/>
      <c r="AR508" s="51"/>
      <c r="AS508" s="51"/>
      <c r="AT508" s="51"/>
      <c r="AU508" s="51"/>
      <c r="AV508" s="51"/>
      <c r="AW508" s="51"/>
      <c r="AX508" s="51"/>
      <c r="AY508" s="51"/>
      <c r="AZ508" s="51"/>
      <c r="BA508" s="51"/>
      <c r="BB508" s="51"/>
      <c r="BC508" s="51"/>
      <c r="BD508" s="51"/>
      <c r="BE508" s="51"/>
      <c r="BF508" s="51"/>
      <c r="BG508" s="51"/>
      <c r="BH508" s="51"/>
      <c r="BI508" s="51"/>
      <c r="BJ508" s="51"/>
      <c r="BK508" s="51"/>
      <c r="BL508" s="51"/>
      <c r="BM508" s="51"/>
      <c r="BN508" s="51"/>
      <c r="BO508" s="51"/>
      <c r="BP508" s="51"/>
      <c r="BQ508" s="51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  <c r="CE508" s="63"/>
      <c r="CF508" s="63"/>
      <c r="CG508" s="63"/>
      <c r="CH508" s="63"/>
      <c r="CI508" s="63"/>
      <c r="CJ508" s="63"/>
      <c r="CK508" s="63"/>
    </row>
    <row r="509" spans="2:89" ht="13.5" hidden="1" outlineLevel="1">
      <c r="B509" s="15" t="s">
        <v>146</v>
      </c>
      <c r="C509" s="240">
        <v>105</v>
      </c>
      <c r="D509" s="240">
        <v>8</v>
      </c>
      <c r="E509" s="240"/>
      <c r="F509" s="240">
        <v>5</v>
      </c>
      <c r="G509" s="241">
        <v>3</v>
      </c>
      <c r="H509" s="241"/>
      <c r="I509" s="241"/>
      <c r="J509" s="241">
        <v>21</v>
      </c>
      <c r="K509" s="241">
        <v>6</v>
      </c>
      <c r="L509" s="241"/>
      <c r="M509" s="241"/>
      <c r="N509" s="241"/>
      <c r="O509" s="241"/>
      <c r="P509" s="241"/>
      <c r="Q509" s="241"/>
      <c r="R509" s="241">
        <v>1</v>
      </c>
      <c r="S509" s="241">
        <v>5</v>
      </c>
      <c r="T509" s="241"/>
      <c r="U509" s="241"/>
      <c r="V509" s="241"/>
      <c r="W509" s="241"/>
      <c r="X509" s="241"/>
      <c r="Y509" s="241"/>
      <c r="Z509" s="242">
        <f t="shared" si="3470"/>
        <v>154</v>
      </c>
      <c r="AA509" s="243">
        <f t="shared" si="3475"/>
        <v>547</v>
      </c>
      <c r="AB509" s="51"/>
      <c r="AC509" s="59" t="s">
        <v>146</v>
      </c>
      <c r="AD509" s="60">
        <f t="shared" si="3471"/>
        <v>118</v>
      </c>
      <c r="AE509" s="60">
        <f t="shared" si="3467"/>
        <v>3</v>
      </c>
      <c r="AF509" s="60">
        <f t="shared" si="3468"/>
        <v>0</v>
      </c>
      <c r="AG509" s="60">
        <f t="shared" si="3469"/>
        <v>0</v>
      </c>
      <c r="AH509" s="60">
        <f t="shared" si="3463"/>
        <v>21</v>
      </c>
      <c r="AI509" s="60">
        <f t="shared" si="3464"/>
        <v>6</v>
      </c>
      <c r="AJ509" s="60">
        <f t="shared" si="3465"/>
        <v>0</v>
      </c>
      <c r="AK509" s="60">
        <f t="shared" si="3466"/>
        <v>0</v>
      </c>
      <c r="AL509" s="60">
        <f t="shared" si="3472"/>
        <v>6</v>
      </c>
      <c r="AM509" s="60">
        <f t="shared" si="3473"/>
        <v>0</v>
      </c>
      <c r="AN509" s="61">
        <f t="shared" si="3474"/>
        <v>154</v>
      </c>
      <c r="AO509" s="236"/>
      <c r="AP509" s="51"/>
      <c r="AQ509" s="51"/>
      <c r="AR509" s="51"/>
      <c r="AS509" s="51"/>
      <c r="AT509" s="51"/>
      <c r="AU509" s="51"/>
      <c r="AV509" s="51"/>
      <c r="AW509" s="51"/>
      <c r="AX509" s="51"/>
      <c r="AY509" s="51"/>
      <c r="AZ509" s="51"/>
      <c r="BA509" s="51"/>
      <c r="BB509" s="51"/>
      <c r="BC509" s="51"/>
      <c r="BD509" s="51"/>
      <c r="BE509" s="51"/>
      <c r="BF509" s="51"/>
      <c r="BG509" s="51"/>
      <c r="BH509" s="51"/>
      <c r="BI509" s="51"/>
      <c r="BJ509" s="51"/>
      <c r="BK509" s="51"/>
      <c r="BL509" s="51"/>
      <c r="BM509" s="51"/>
      <c r="BN509" s="51"/>
      <c r="BO509" s="51"/>
      <c r="BP509" s="51"/>
      <c r="BQ509" s="51"/>
      <c r="BR509" s="63"/>
      <c r="BS509" s="63"/>
      <c r="BT509" s="63"/>
      <c r="BU509" s="63"/>
      <c r="BV509" s="63"/>
      <c r="BW509" s="63"/>
      <c r="BX509" s="63"/>
      <c r="BY509" s="63"/>
      <c r="BZ509" s="63"/>
      <c r="CA509" s="63"/>
      <c r="CB509" s="63"/>
      <c r="CC509" s="63"/>
      <c r="CD509" s="63"/>
      <c r="CE509" s="63"/>
      <c r="CF509" s="63"/>
      <c r="CG509" s="63"/>
      <c r="CH509" s="63"/>
      <c r="CI509" s="63"/>
      <c r="CJ509" s="63"/>
      <c r="CK509" s="63"/>
    </row>
    <row r="510" spans="2:89" ht="13.5" hidden="1" outlineLevel="1">
      <c r="B510" s="15" t="s">
        <v>147</v>
      </c>
      <c r="C510" s="240">
        <v>113</v>
      </c>
      <c r="D510" s="240">
        <v>6</v>
      </c>
      <c r="E510" s="240">
        <v>1</v>
      </c>
      <c r="F510" s="240">
        <v>6</v>
      </c>
      <c r="G510" s="241"/>
      <c r="H510" s="241"/>
      <c r="I510" s="241"/>
      <c r="J510" s="241">
        <v>10</v>
      </c>
      <c r="K510" s="241">
        <v>2</v>
      </c>
      <c r="L510" s="241"/>
      <c r="M510" s="241"/>
      <c r="N510" s="241"/>
      <c r="O510" s="241">
        <v>1</v>
      </c>
      <c r="P510" s="241"/>
      <c r="Q510" s="241"/>
      <c r="R510" s="241"/>
      <c r="S510" s="241">
        <v>6</v>
      </c>
      <c r="T510" s="241"/>
      <c r="U510" s="241"/>
      <c r="V510" s="241"/>
      <c r="W510" s="241"/>
      <c r="X510" s="241"/>
      <c r="Y510" s="241"/>
      <c r="Z510" s="242">
        <f t="shared" si="3470"/>
        <v>145</v>
      </c>
      <c r="AA510" s="243">
        <f t="shared" si="3475"/>
        <v>576</v>
      </c>
      <c r="AB510" s="51"/>
      <c r="AC510" s="59" t="s">
        <v>147</v>
      </c>
      <c r="AD510" s="60">
        <f t="shared" si="3471"/>
        <v>126</v>
      </c>
      <c r="AE510" s="60">
        <f t="shared" si="3467"/>
        <v>0</v>
      </c>
      <c r="AF510" s="60">
        <f t="shared" si="3468"/>
        <v>0</v>
      </c>
      <c r="AG510" s="60">
        <f t="shared" si="3469"/>
        <v>0</v>
      </c>
      <c r="AH510" s="60">
        <f t="shared" si="3463"/>
        <v>10</v>
      </c>
      <c r="AI510" s="60">
        <f t="shared" si="3464"/>
        <v>2</v>
      </c>
      <c r="AJ510" s="60">
        <f t="shared" si="3465"/>
        <v>0</v>
      </c>
      <c r="AK510" s="60">
        <f t="shared" si="3466"/>
        <v>0</v>
      </c>
      <c r="AL510" s="60">
        <f t="shared" si="3472"/>
        <v>7</v>
      </c>
      <c r="AM510" s="60">
        <f t="shared" si="3473"/>
        <v>0</v>
      </c>
      <c r="AN510" s="61">
        <f t="shared" si="3474"/>
        <v>145</v>
      </c>
      <c r="AO510" s="236"/>
      <c r="AP510" s="51"/>
      <c r="AQ510" s="51"/>
      <c r="AR510" s="51"/>
      <c r="AS510" s="51"/>
      <c r="AT510" s="51"/>
      <c r="AU510" s="51"/>
      <c r="AV510" s="51"/>
      <c r="AW510" s="51"/>
      <c r="AX510" s="51"/>
      <c r="AY510" s="51"/>
      <c r="AZ510" s="51"/>
      <c r="BA510" s="51"/>
      <c r="BB510" s="51"/>
      <c r="BC510" s="51"/>
      <c r="BD510" s="51"/>
      <c r="BE510" s="51"/>
      <c r="BF510" s="51"/>
      <c r="BG510" s="51"/>
      <c r="BH510" s="51"/>
      <c r="BI510" s="51"/>
      <c r="BJ510" s="51"/>
      <c r="BK510" s="51"/>
      <c r="BL510" s="51"/>
      <c r="BM510" s="51"/>
      <c r="BN510" s="51"/>
      <c r="BO510" s="51"/>
      <c r="BP510" s="51"/>
      <c r="BQ510" s="51"/>
      <c r="BR510" s="63"/>
      <c r="BS510" s="63"/>
      <c r="BT510" s="63"/>
      <c r="BU510" s="63"/>
      <c r="BV510" s="63"/>
      <c r="BW510" s="63"/>
      <c r="BX510" s="63"/>
      <c r="BY510" s="63"/>
      <c r="BZ510" s="63"/>
      <c r="CA510" s="63"/>
      <c r="CB510" s="63"/>
      <c r="CC510" s="63"/>
      <c r="CD510" s="63"/>
      <c r="CE510" s="63"/>
      <c r="CF510" s="63"/>
      <c r="CG510" s="63"/>
      <c r="CH510" s="63"/>
      <c r="CI510" s="63"/>
      <c r="CJ510" s="63"/>
      <c r="CK510" s="63"/>
    </row>
    <row r="511" spans="2:89" ht="13.5" hidden="1" outlineLevel="1">
      <c r="B511" s="15" t="s">
        <v>148</v>
      </c>
      <c r="C511" s="240">
        <v>98</v>
      </c>
      <c r="D511" s="240">
        <v>3</v>
      </c>
      <c r="E511" s="240"/>
      <c r="F511" s="240">
        <v>10</v>
      </c>
      <c r="G511" s="241">
        <v>4</v>
      </c>
      <c r="H511" s="241"/>
      <c r="I511" s="241"/>
      <c r="J511" s="241">
        <v>10</v>
      </c>
      <c r="K511" s="241">
        <v>2</v>
      </c>
      <c r="L511" s="241"/>
      <c r="M511" s="241"/>
      <c r="N511" s="241"/>
      <c r="O511" s="241"/>
      <c r="P511" s="241">
        <v>1</v>
      </c>
      <c r="Q511" s="241"/>
      <c r="R511" s="241"/>
      <c r="S511" s="241">
        <v>3</v>
      </c>
      <c r="T511" s="241"/>
      <c r="U511" s="241"/>
      <c r="V511" s="241"/>
      <c r="W511" s="241"/>
      <c r="X511" s="241"/>
      <c r="Y511" s="241"/>
      <c r="Z511" s="242">
        <f t="shared" si="3470"/>
        <v>131</v>
      </c>
      <c r="AA511" s="243">
        <f t="shared" si="3475"/>
        <v>571</v>
      </c>
      <c r="AB511" s="51"/>
      <c r="AC511" s="56" t="s">
        <v>148</v>
      </c>
      <c r="AD511" s="57">
        <f t="shared" si="3471"/>
        <v>111</v>
      </c>
      <c r="AE511" s="57">
        <f t="shared" si="3467"/>
        <v>4</v>
      </c>
      <c r="AF511" s="57">
        <f t="shared" si="3468"/>
        <v>0</v>
      </c>
      <c r="AG511" s="57">
        <f t="shared" si="3469"/>
        <v>0</v>
      </c>
      <c r="AH511" s="57">
        <f t="shared" si="3463"/>
        <v>10</v>
      </c>
      <c r="AI511" s="57">
        <f t="shared" si="3464"/>
        <v>2</v>
      </c>
      <c r="AJ511" s="57">
        <f t="shared" si="3465"/>
        <v>0</v>
      </c>
      <c r="AK511" s="57">
        <f t="shared" si="3466"/>
        <v>0</v>
      </c>
      <c r="AL511" s="57">
        <f t="shared" si="3472"/>
        <v>4</v>
      </c>
      <c r="AM511" s="57">
        <f t="shared" si="3473"/>
        <v>0</v>
      </c>
      <c r="AN511" s="58">
        <f t="shared" si="3474"/>
        <v>131</v>
      </c>
      <c r="AO511" s="236"/>
      <c r="AP511" s="51"/>
      <c r="AQ511" s="51"/>
      <c r="AR511" s="51"/>
      <c r="AS511" s="51"/>
      <c r="AT511" s="51"/>
      <c r="AU511" s="51"/>
      <c r="AV511" s="51"/>
      <c r="AW511" s="51"/>
      <c r="AX511" s="51"/>
      <c r="AY511" s="51"/>
      <c r="AZ511" s="51"/>
      <c r="BA511" s="51"/>
      <c r="BB511" s="51"/>
      <c r="BC511" s="51"/>
      <c r="BD511" s="51"/>
      <c r="BE511" s="51"/>
      <c r="BF511" s="51"/>
      <c r="BG511" s="51"/>
      <c r="BH511" s="51"/>
      <c r="BI511" s="51"/>
      <c r="BJ511" s="51"/>
      <c r="BK511" s="51"/>
      <c r="BL511" s="51"/>
      <c r="BM511" s="51"/>
      <c r="BN511" s="51"/>
      <c r="BO511" s="51"/>
      <c r="BP511" s="51"/>
      <c r="BQ511" s="51"/>
      <c r="BR511" s="63"/>
      <c r="BS511" s="63"/>
      <c r="BT511" s="63"/>
      <c r="BU511" s="63"/>
      <c r="BV511" s="63"/>
      <c r="BW511" s="63"/>
      <c r="BX511" s="63"/>
      <c r="BY511" s="63"/>
      <c r="BZ511" s="63"/>
      <c r="CA511" s="63"/>
      <c r="CB511" s="63"/>
      <c r="CC511" s="63"/>
      <c r="CD511" s="63"/>
      <c r="CE511" s="63"/>
      <c r="CF511" s="63"/>
      <c r="CG511" s="63"/>
      <c r="CH511" s="63"/>
      <c r="CI511" s="63"/>
      <c r="CJ511" s="63"/>
      <c r="CK511" s="63"/>
    </row>
    <row r="512" spans="2:89" ht="13.5" hidden="1" outlineLevel="1">
      <c r="B512" s="15" t="s">
        <v>149</v>
      </c>
      <c r="C512" s="240">
        <v>124</v>
      </c>
      <c r="D512" s="240">
        <v>7</v>
      </c>
      <c r="E512" s="240"/>
      <c r="F512" s="240">
        <v>5</v>
      </c>
      <c r="G512" s="241">
        <v>2</v>
      </c>
      <c r="H512" s="241"/>
      <c r="I512" s="241"/>
      <c r="J512" s="241">
        <v>16</v>
      </c>
      <c r="K512" s="241"/>
      <c r="L512" s="241"/>
      <c r="M512" s="241"/>
      <c r="N512" s="241"/>
      <c r="O512" s="241"/>
      <c r="P512" s="241">
        <v>1</v>
      </c>
      <c r="Q512" s="241"/>
      <c r="R512" s="241"/>
      <c r="S512" s="241">
        <v>3</v>
      </c>
      <c r="T512" s="241"/>
      <c r="U512" s="241"/>
      <c r="V512" s="241"/>
      <c r="W512" s="241"/>
      <c r="X512" s="241"/>
      <c r="Y512" s="241"/>
      <c r="Z512" s="242">
        <f t="shared" si="3470"/>
        <v>158</v>
      </c>
      <c r="AA512" s="243">
        <f t="shared" si="3475"/>
        <v>588</v>
      </c>
      <c r="AB512" s="51"/>
      <c r="AC512" s="56" t="s">
        <v>149</v>
      </c>
      <c r="AD512" s="57">
        <f t="shared" si="3471"/>
        <v>136</v>
      </c>
      <c r="AE512" s="57">
        <f t="shared" si="3467"/>
        <v>2</v>
      </c>
      <c r="AF512" s="57">
        <f t="shared" si="3468"/>
        <v>0</v>
      </c>
      <c r="AG512" s="57">
        <f t="shared" si="3469"/>
        <v>0</v>
      </c>
      <c r="AH512" s="57">
        <f t="shared" si="3463"/>
        <v>16</v>
      </c>
      <c r="AI512" s="57">
        <f t="shared" si="3464"/>
        <v>0</v>
      </c>
      <c r="AJ512" s="57">
        <f t="shared" si="3465"/>
        <v>0</v>
      </c>
      <c r="AK512" s="57">
        <f t="shared" si="3466"/>
        <v>0</v>
      </c>
      <c r="AL512" s="57">
        <f t="shared" si="3472"/>
        <v>4</v>
      </c>
      <c r="AM512" s="57">
        <f t="shared" si="3473"/>
        <v>0</v>
      </c>
      <c r="AN512" s="58">
        <f t="shared" si="3474"/>
        <v>158</v>
      </c>
      <c r="AO512" s="236"/>
      <c r="AP512" s="51"/>
      <c r="AQ512" s="51"/>
      <c r="AR512" s="51"/>
      <c r="AS512" s="51"/>
      <c r="AT512" s="51"/>
      <c r="AU512" s="51"/>
      <c r="AV512" s="51"/>
      <c r="AW512" s="51"/>
      <c r="AX512" s="51"/>
      <c r="AY512" s="51"/>
      <c r="AZ512" s="51"/>
      <c r="BA512" s="51"/>
      <c r="BB512" s="51"/>
      <c r="BC512" s="51"/>
      <c r="BD512" s="51"/>
      <c r="BE512" s="51"/>
      <c r="BF512" s="51"/>
      <c r="BG512" s="51"/>
      <c r="BH512" s="51"/>
      <c r="BI512" s="51"/>
      <c r="BJ512" s="51"/>
      <c r="BK512" s="51"/>
      <c r="BL512" s="51"/>
      <c r="BM512" s="51"/>
      <c r="BN512" s="51"/>
      <c r="BO512" s="51"/>
      <c r="BP512" s="51"/>
      <c r="BQ512" s="51"/>
      <c r="BR512" s="63"/>
      <c r="BS512" s="63"/>
      <c r="BT512" s="63"/>
      <c r="BU512" s="63"/>
      <c r="BV512" s="63"/>
      <c r="BW512" s="63"/>
      <c r="BX512" s="63"/>
      <c r="BY512" s="63"/>
      <c r="BZ512" s="63"/>
      <c r="CA512" s="63"/>
      <c r="CB512" s="63"/>
      <c r="CC512" s="63"/>
      <c r="CD512" s="63"/>
      <c r="CE512" s="63"/>
      <c r="CF512" s="63"/>
      <c r="CG512" s="63"/>
      <c r="CH512" s="63"/>
      <c r="CI512" s="63"/>
      <c r="CJ512" s="63"/>
      <c r="CK512" s="63"/>
    </row>
    <row r="513" spans="2:89" ht="13.5" hidden="1" outlineLevel="1">
      <c r="B513" s="15" t="s">
        <v>150</v>
      </c>
      <c r="C513" s="240">
        <v>131</v>
      </c>
      <c r="D513" s="240">
        <v>10</v>
      </c>
      <c r="E513" s="240">
        <v>1</v>
      </c>
      <c r="F513" s="240">
        <v>6</v>
      </c>
      <c r="G513" s="241">
        <v>1</v>
      </c>
      <c r="H513" s="241"/>
      <c r="I513" s="241"/>
      <c r="J513" s="241">
        <v>10</v>
      </c>
      <c r="K513" s="241">
        <v>2</v>
      </c>
      <c r="L513" s="241"/>
      <c r="M513" s="241"/>
      <c r="N513" s="241"/>
      <c r="O513" s="241"/>
      <c r="P513" s="241"/>
      <c r="Q513" s="241"/>
      <c r="R513" s="241">
        <v>2</v>
      </c>
      <c r="S513" s="241">
        <v>3</v>
      </c>
      <c r="T513" s="241"/>
      <c r="U513" s="241"/>
      <c r="V513" s="241"/>
      <c r="W513" s="241"/>
      <c r="X513" s="241"/>
      <c r="Y513" s="241"/>
      <c r="Z513" s="242">
        <f t="shared" si="3470"/>
        <v>166</v>
      </c>
      <c r="AA513" s="243">
        <f t="shared" si="3475"/>
        <v>600</v>
      </c>
      <c r="AB513" s="51"/>
      <c r="AC513" s="56" t="s">
        <v>150</v>
      </c>
      <c r="AD513" s="57">
        <f t="shared" si="3471"/>
        <v>148</v>
      </c>
      <c r="AE513" s="57">
        <f t="shared" si="3467"/>
        <v>1</v>
      </c>
      <c r="AF513" s="57">
        <f t="shared" si="3468"/>
        <v>0</v>
      </c>
      <c r="AG513" s="57">
        <f t="shared" si="3469"/>
        <v>0</v>
      </c>
      <c r="AH513" s="57">
        <f t="shared" si="3463"/>
        <v>10</v>
      </c>
      <c r="AI513" s="57">
        <f t="shared" si="3464"/>
        <v>2</v>
      </c>
      <c r="AJ513" s="57">
        <f t="shared" si="3465"/>
        <v>0</v>
      </c>
      <c r="AK513" s="57">
        <f t="shared" si="3466"/>
        <v>0</v>
      </c>
      <c r="AL513" s="57">
        <f t="shared" si="3472"/>
        <v>5</v>
      </c>
      <c r="AM513" s="57">
        <f t="shared" si="3473"/>
        <v>0</v>
      </c>
      <c r="AN513" s="58">
        <f t="shared" si="3474"/>
        <v>166</v>
      </c>
      <c r="AO513" s="236"/>
      <c r="AP513" s="51"/>
      <c r="AQ513" s="51"/>
      <c r="AR513" s="51"/>
      <c r="AS513" s="51"/>
      <c r="AT513" s="51"/>
      <c r="AU513" s="51"/>
      <c r="AV513" s="51"/>
      <c r="AW513" s="51"/>
      <c r="AX513" s="51"/>
      <c r="AY513" s="51"/>
      <c r="AZ513" s="51"/>
      <c r="BA513" s="51"/>
      <c r="BB513" s="51"/>
      <c r="BC513" s="51"/>
      <c r="BD513" s="51"/>
      <c r="BE513" s="51"/>
      <c r="BF513" s="51"/>
      <c r="BG513" s="51"/>
      <c r="BH513" s="51"/>
      <c r="BI513" s="51"/>
      <c r="BJ513" s="51"/>
      <c r="BK513" s="51"/>
      <c r="BL513" s="51"/>
      <c r="BM513" s="51"/>
      <c r="BN513" s="51"/>
      <c r="BO513" s="51"/>
      <c r="BP513" s="51"/>
      <c r="BQ513" s="51"/>
      <c r="BR513" s="63"/>
      <c r="BS513" s="63"/>
      <c r="BT513" s="63"/>
      <c r="BU513" s="63"/>
      <c r="BV513" s="63"/>
      <c r="BW513" s="63"/>
      <c r="BX513" s="63"/>
      <c r="BY513" s="63"/>
      <c r="BZ513" s="63"/>
      <c r="CA513" s="63"/>
      <c r="CB513" s="63"/>
      <c r="CC513" s="63"/>
      <c r="CD513" s="63"/>
      <c r="CE513" s="63"/>
      <c r="CF513" s="63"/>
      <c r="CG513" s="63"/>
      <c r="CH513" s="63"/>
      <c r="CI513" s="63"/>
      <c r="CJ513" s="63"/>
      <c r="CK513" s="63"/>
    </row>
    <row r="514" spans="2:89" ht="13.5" hidden="1" outlineLevel="1">
      <c r="B514" s="15" t="s">
        <v>151</v>
      </c>
      <c r="C514" s="240">
        <v>133</v>
      </c>
      <c r="D514" s="240">
        <v>6</v>
      </c>
      <c r="E514" s="240">
        <v>1</v>
      </c>
      <c r="F514" s="240">
        <v>8</v>
      </c>
      <c r="G514" s="241">
        <v>3</v>
      </c>
      <c r="H514" s="241"/>
      <c r="I514" s="241"/>
      <c r="J514" s="241">
        <v>4</v>
      </c>
      <c r="K514" s="241"/>
      <c r="L514" s="241"/>
      <c r="M514" s="241"/>
      <c r="N514" s="241"/>
      <c r="O514" s="241"/>
      <c r="P514" s="241"/>
      <c r="Q514" s="241"/>
      <c r="R514" s="241">
        <v>1</v>
      </c>
      <c r="S514" s="241">
        <v>8</v>
      </c>
      <c r="T514" s="241"/>
      <c r="U514" s="241"/>
      <c r="V514" s="241"/>
      <c r="W514" s="241"/>
      <c r="X514" s="241"/>
      <c r="Y514" s="241"/>
      <c r="Z514" s="242">
        <f t="shared" si="3470"/>
        <v>164</v>
      </c>
      <c r="AA514" s="243">
        <f t="shared" si="3475"/>
        <v>619</v>
      </c>
      <c r="AB514" s="51"/>
      <c r="AC514" s="56" t="s">
        <v>151</v>
      </c>
      <c r="AD514" s="57">
        <f t="shared" si="3471"/>
        <v>148</v>
      </c>
      <c r="AE514" s="57">
        <f t="shared" si="3467"/>
        <v>3</v>
      </c>
      <c r="AF514" s="57">
        <f t="shared" si="3468"/>
        <v>0</v>
      </c>
      <c r="AG514" s="57">
        <f t="shared" si="3469"/>
        <v>0</v>
      </c>
      <c r="AH514" s="57">
        <f t="shared" si="3463"/>
        <v>4</v>
      </c>
      <c r="AI514" s="57">
        <f t="shared" si="3464"/>
        <v>0</v>
      </c>
      <c r="AJ514" s="57">
        <f t="shared" si="3465"/>
        <v>0</v>
      </c>
      <c r="AK514" s="57">
        <f t="shared" si="3466"/>
        <v>0</v>
      </c>
      <c r="AL514" s="57">
        <f t="shared" si="3472"/>
        <v>9</v>
      </c>
      <c r="AM514" s="57">
        <f t="shared" si="3473"/>
        <v>0</v>
      </c>
      <c r="AN514" s="58">
        <f t="shared" si="3474"/>
        <v>164</v>
      </c>
      <c r="AO514" s="236"/>
      <c r="AP514" s="51"/>
      <c r="AQ514" s="51"/>
      <c r="AR514" s="51"/>
      <c r="AS514" s="51"/>
      <c r="AT514" s="51"/>
      <c r="AU514" s="51"/>
      <c r="AV514" s="51"/>
      <c r="AW514" s="51"/>
      <c r="AX514" s="51"/>
      <c r="AY514" s="51"/>
      <c r="AZ514" s="51"/>
      <c r="BA514" s="51"/>
      <c r="BB514" s="51"/>
      <c r="BC514" s="51"/>
      <c r="BD514" s="51"/>
      <c r="BE514" s="51"/>
      <c r="BF514" s="51"/>
      <c r="BG514" s="51"/>
      <c r="BH514" s="51"/>
      <c r="BI514" s="51"/>
      <c r="BJ514" s="51"/>
      <c r="BK514" s="51"/>
      <c r="BL514" s="51"/>
      <c r="BM514" s="51"/>
      <c r="BN514" s="51"/>
      <c r="BO514" s="51"/>
      <c r="BP514" s="51"/>
      <c r="BQ514" s="51"/>
      <c r="BR514" s="63"/>
      <c r="BS514" s="63"/>
      <c r="BT514" s="63"/>
      <c r="BU514" s="63"/>
      <c r="BV514" s="63"/>
      <c r="BW514" s="63"/>
      <c r="BX514" s="63"/>
      <c r="BY514" s="63"/>
      <c r="BZ514" s="63"/>
      <c r="CA514" s="63"/>
      <c r="CB514" s="63"/>
      <c r="CC514" s="63"/>
      <c r="CD514" s="63"/>
      <c r="CE514" s="63"/>
      <c r="CF514" s="63"/>
      <c r="CG514" s="63"/>
      <c r="CH514" s="63"/>
      <c r="CI514" s="63"/>
      <c r="CJ514" s="63"/>
      <c r="CK514" s="63"/>
    </row>
    <row r="515" spans="2:89" ht="13.5" hidden="1" outlineLevel="1">
      <c r="B515" s="15" t="s">
        <v>152</v>
      </c>
      <c r="C515" s="240">
        <v>123</v>
      </c>
      <c r="D515" s="240">
        <v>7</v>
      </c>
      <c r="E515" s="240">
        <v>1</v>
      </c>
      <c r="F515" s="240">
        <v>11</v>
      </c>
      <c r="G515" s="241">
        <v>1</v>
      </c>
      <c r="H515" s="241"/>
      <c r="I515" s="241"/>
      <c r="J515" s="241">
        <v>5</v>
      </c>
      <c r="K515" s="241"/>
      <c r="L515" s="241"/>
      <c r="M515" s="241"/>
      <c r="N515" s="241"/>
      <c r="O515" s="241"/>
      <c r="P515" s="241">
        <v>1</v>
      </c>
      <c r="Q515" s="241"/>
      <c r="R515" s="241"/>
      <c r="S515" s="241">
        <v>5</v>
      </c>
      <c r="T515" s="241"/>
      <c r="U515" s="241"/>
      <c r="V515" s="241"/>
      <c r="W515" s="241"/>
      <c r="X515" s="241"/>
      <c r="Y515" s="241"/>
      <c r="Z515" s="242">
        <f t="shared" si="3470"/>
        <v>154</v>
      </c>
      <c r="AA515" s="243">
        <f t="shared" si="3475"/>
        <v>642</v>
      </c>
      <c r="AB515" s="51"/>
      <c r="AC515" s="59" t="s">
        <v>152</v>
      </c>
      <c r="AD515" s="60">
        <f t="shared" si="3471"/>
        <v>142</v>
      </c>
      <c r="AE515" s="60">
        <f t="shared" si="3467"/>
        <v>1</v>
      </c>
      <c r="AF515" s="60">
        <f t="shared" si="3468"/>
        <v>0</v>
      </c>
      <c r="AG515" s="60">
        <f t="shared" si="3469"/>
        <v>0</v>
      </c>
      <c r="AH515" s="60">
        <f t="shared" si="3463"/>
        <v>5</v>
      </c>
      <c r="AI515" s="60">
        <f t="shared" si="3464"/>
        <v>0</v>
      </c>
      <c r="AJ515" s="60">
        <f t="shared" si="3465"/>
        <v>0</v>
      </c>
      <c r="AK515" s="60">
        <f t="shared" si="3466"/>
        <v>0</v>
      </c>
      <c r="AL515" s="60">
        <f t="shared" si="3472"/>
        <v>6</v>
      </c>
      <c r="AM515" s="60">
        <f t="shared" si="3473"/>
        <v>0</v>
      </c>
      <c r="AN515" s="61">
        <f t="shared" si="3474"/>
        <v>154</v>
      </c>
      <c r="AO515" s="236"/>
      <c r="AP515" s="51"/>
      <c r="AQ515" s="51"/>
      <c r="AR515" s="51"/>
      <c r="AS515" s="51"/>
      <c r="AT515" s="51"/>
      <c r="AU515" s="51"/>
      <c r="AV515" s="51"/>
      <c r="AW515" s="51"/>
      <c r="AX515" s="51"/>
      <c r="AY515" s="51"/>
      <c r="AZ515" s="51"/>
      <c r="BA515" s="51"/>
      <c r="BB515" s="51"/>
      <c r="BC515" s="51"/>
      <c r="BD515" s="51"/>
      <c r="BE515" s="51"/>
      <c r="BF515" s="51"/>
      <c r="BG515" s="51"/>
      <c r="BH515" s="51"/>
      <c r="BI515" s="51"/>
      <c r="BJ515" s="51"/>
      <c r="BK515" s="51"/>
      <c r="BL515" s="51"/>
      <c r="BM515" s="51"/>
      <c r="BN515" s="51"/>
      <c r="BO515" s="51"/>
      <c r="BP515" s="51"/>
      <c r="BQ515" s="51"/>
      <c r="BR515" s="63"/>
      <c r="BS515" s="63"/>
      <c r="BT515" s="63"/>
      <c r="BU515" s="63"/>
      <c r="BV515" s="63"/>
      <c r="BW515" s="63"/>
      <c r="BX515" s="63"/>
      <c r="BY515" s="63"/>
      <c r="BZ515" s="63"/>
      <c r="CA515" s="63"/>
      <c r="CB515" s="63"/>
      <c r="CC515" s="63"/>
      <c r="CD515" s="63"/>
      <c r="CE515" s="63"/>
      <c r="CF515" s="63"/>
      <c r="CG515" s="63"/>
      <c r="CH515" s="63"/>
      <c r="CI515" s="63"/>
      <c r="CJ515" s="63"/>
      <c r="CK515" s="63"/>
    </row>
    <row r="516" spans="2:89" ht="13.5" hidden="1" outlineLevel="1">
      <c r="B516" s="15" t="s">
        <v>153</v>
      </c>
      <c r="C516" s="240">
        <v>129</v>
      </c>
      <c r="D516" s="240">
        <v>4</v>
      </c>
      <c r="E516" s="240">
        <v>2</v>
      </c>
      <c r="F516" s="240">
        <v>4</v>
      </c>
      <c r="G516" s="241">
        <v>1</v>
      </c>
      <c r="H516" s="241"/>
      <c r="I516" s="241"/>
      <c r="J516" s="241">
        <v>4</v>
      </c>
      <c r="K516" s="241">
        <v>1</v>
      </c>
      <c r="L516" s="241"/>
      <c r="M516" s="241"/>
      <c r="N516" s="241"/>
      <c r="O516" s="241"/>
      <c r="P516" s="241"/>
      <c r="Q516" s="241"/>
      <c r="R516" s="241"/>
      <c r="S516" s="241">
        <v>2</v>
      </c>
      <c r="T516" s="241"/>
      <c r="U516" s="241"/>
      <c r="V516" s="241"/>
      <c r="W516" s="241"/>
      <c r="X516" s="241"/>
      <c r="Y516" s="241"/>
      <c r="Z516" s="242">
        <f t="shared" si="3470"/>
        <v>147</v>
      </c>
      <c r="AA516" s="243">
        <f t="shared" si="3475"/>
        <v>631</v>
      </c>
      <c r="AB516" s="51"/>
      <c r="AC516" s="59" t="s">
        <v>153</v>
      </c>
      <c r="AD516" s="60">
        <f t="shared" si="3471"/>
        <v>139</v>
      </c>
      <c r="AE516" s="60">
        <f t="shared" si="3467"/>
        <v>1</v>
      </c>
      <c r="AF516" s="60">
        <f t="shared" si="3468"/>
        <v>0</v>
      </c>
      <c r="AG516" s="60">
        <f t="shared" si="3469"/>
        <v>0</v>
      </c>
      <c r="AH516" s="60">
        <f t="shared" si="3463"/>
        <v>4</v>
      </c>
      <c r="AI516" s="60">
        <f t="shared" si="3464"/>
        <v>1</v>
      </c>
      <c r="AJ516" s="60">
        <f t="shared" si="3465"/>
        <v>0</v>
      </c>
      <c r="AK516" s="60">
        <f t="shared" si="3466"/>
        <v>0</v>
      </c>
      <c r="AL516" s="60">
        <f t="shared" si="3472"/>
        <v>2</v>
      </c>
      <c r="AM516" s="60">
        <f t="shared" si="3473"/>
        <v>0</v>
      </c>
      <c r="AN516" s="61">
        <f t="shared" si="3474"/>
        <v>147</v>
      </c>
      <c r="AO516" s="236"/>
      <c r="AP516" s="51"/>
      <c r="AQ516" s="51"/>
      <c r="AR516" s="51"/>
      <c r="AS516" s="51"/>
      <c r="AT516" s="51"/>
      <c r="AU516" s="51"/>
      <c r="AV516" s="51"/>
      <c r="AW516" s="51"/>
      <c r="AX516" s="51"/>
      <c r="AY516" s="51"/>
      <c r="AZ516" s="51"/>
      <c r="BA516" s="51"/>
      <c r="BB516" s="51"/>
      <c r="BC516" s="51"/>
      <c r="BD516" s="51"/>
      <c r="BE516" s="51"/>
      <c r="BF516" s="51"/>
      <c r="BG516" s="51"/>
      <c r="BH516" s="51"/>
      <c r="BI516" s="51"/>
      <c r="BJ516" s="51"/>
      <c r="BK516" s="51"/>
      <c r="BL516" s="51"/>
      <c r="BM516" s="51"/>
      <c r="BN516" s="51"/>
      <c r="BO516" s="51"/>
      <c r="BP516" s="51"/>
      <c r="BQ516" s="51"/>
      <c r="BR516" s="63"/>
      <c r="BS516" s="63"/>
      <c r="BT516" s="63"/>
      <c r="BU516" s="63"/>
      <c r="BV516" s="63"/>
      <c r="BW516" s="63"/>
      <c r="BX516" s="63"/>
      <c r="BY516" s="63"/>
      <c r="BZ516" s="63"/>
      <c r="CA516" s="63"/>
      <c r="CB516" s="63"/>
      <c r="CC516" s="63"/>
      <c r="CD516" s="63"/>
      <c r="CE516" s="63"/>
      <c r="CF516" s="63"/>
      <c r="CG516" s="63"/>
      <c r="CH516" s="63"/>
      <c r="CI516" s="63"/>
      <c r="CJ516" s="63"/>
      <c r="CK516" s="63"/>
    </row>
    <row r="517" spans="2:89" ht="13.5" hidden="1" outlineLevel="1">
      <c r="B517" s="15" t="s">
        <v>154</v>
      </c>
      <c r="C517" s="240">
        <v>129</v>
      </c>
      <c r="D517" s="240">
        <v>3</v>
      </c>
      <c r="E517" s="240"/>
      <c r="F517" s="240">
        <v>4</v>
      </c>
      <c r="G517" s="241">
        <v>1</v>
      </c>
      <c r="H517" s="241"/>
      <c r="I517" s="241">
        <v>1</v>
      </c>
      <c r="J517" s="241">
        <v>3</v>
      </c>
      <c r="K517" s="241">
        <v>1</v>
      </c>
      <c r="L517" s="241"/>
      <c r="M517" s="241"/>
      <c r="N517" s="241"/>
      <c r="O517" s="241"/>
      <c r="P517" s="241"/>
      <c r="Q517" s="241"/>
      <c r="R517" s="241"/>
      <c r="S517" s="241">
        <v>3</v>
      </c>
      <c r="T517" s="241"/>
      <c r="U517" s="241"/>
      <c r="V517" s="241"/>
      <c r="W517" s="241"/>
      <c r="X517" s="241"/>
      <c r="Y517" s="241"/>
      <c r="Z517" s="242">
        <f t="shared" si="3470"/>
        <v>145</v>
      </c>
      <c r="AA517" s="243">
        <f t="shared" si="3475"/>
        <v>610</v>
      </c>
      <c r="AB517" s="51"/>
      <c r="AC517" s="59" t="s">
        <v>154</v>
      </c>
      <c r="AD517" s="60">
        <f t="shared" si="3471"/>
        <v>136</v>
      </c>
      <c r="AE517" s="60">
        <f t="shared" si="3467"/>
        <v>1</v>
      </c>
      <c r="AF517" s="60">
        <f t="shared" si="3468"/>
        <v>0</v>
      </c>
      <c r="AG517" s="60">
        <f t="shared" si="3469"/>
        <v>1</v>
      </c>
      <c r="AH517" s="60">
        <f t="shared" si="3463"/>
        <v>3</v>
      </c>
      <c r="AI517" s="60">
        <f t="shared" si="3464"/>
        <v>1</v>
      </c>
      <c r="AJ517" s="60">
        <f t="shared" si="3465"/>
        <v>0</v>
      </c>
      <c r="AK517" s="60">
        <f t="shared" si="3466"/>
        <v>0</v>
      </c>
      <c r="AL517" s="60">
        <f t="shared" si="3472"/>
        <v>3</v>
      </c>
      <c r="AM517" s="60">
        <f t="shared" si="3473"/>
        <v>0</v>
      </c>
      <c r="AN517" s="61">
        <f t="shared" si="3474"/>
        <v>145</v>
      </c>
      <c r="AO517" s="236"/>
      <c r="AP517" s="51"/>
      <c r="AQ517" s="51"/>
      <c r="AR517" s="51"/>
      <c r="AS517" s="51"/>
      <c r="AT517" s="51"/>
      <c r="AU517" s="51"/>
      <c r="AV517" s="51"/>
      <c r="AW517" s="51"/>
      <c r="AX517" s="51"/>
      <c r="AY517" s="51"/>
      <c r="AZ517" s="51"/>
      <c r="BA517" s="51"/>
      <c r="BB517" s="51"/>
      <c r="BC517" s="51"/>
      <c r="BD517" s="51"/>
      <c r="BE517" s="51"/>
      <c r="BF517" s="51"/>
      <c r="BG517" s="51"/>
      <c r="BH517" s="51"/>
      <c r="BI517" s="51"/>
      <c r="BJ517" s="51"/>
      <c r="BK517" s="51"/>
      <c r="BL517" s="51"/>
      <c r="BM517" s="51"/>
      <c r="BN517" s="51"/>
      <c r="BO517" s="51"/>
      <c r="BP517" s="51"/>
      <c r="BQ517" s="51"/>
      <c r="BR517" s="63"/>
      <c r="BS517" s="63"/>
      <c r="BT517" s="63"/>
      <c r="BU517" s="63"/>
      <c r="BV517" s="63"/>
      <c r="BW517" s="63"/>
      <c r="BX517" s="63"/>
      <c r="BY517" s="63"/>
      <c r="BZ517" s="63"/>
      <c r="CA517" s="63"/>
      <c r="CB517" s="63"/>
      <c r="CC517" s="63"/>
      <c r="CD517" s="63"/>
      <c r="CE517" s="63"/>
      <c r="CF517" s="63"/>
      <c r="CG517" s="63"/>
      <c r="CH517" s="63"/>
      <c r="CI517" s="63"/>
      <c r="CJ517" s="63"/>
      <c r="CK517" s="63"/>
    </row>
    <row r="518" spans="2:89" ht="13.5" hidden="1" outlineLevel="1">
      <c r="B518" s="15" t="s">
        <v>155</v>
      </c>
      <c r="C518" s="240">
        <v>96</v>
      </c>
      <c r="D518" s="240">
        <v>7</v>
      </c>
      <c r="E518" s="240">
        <v>1</v>
      </c>
      <c r="F518" s="240">
        <v>6</v>
      </c>
      <c r="G518" s="241">
        <v>1</v>
      </c>
      <c r="H518" s="241">
        <v>1</v>
      </c>
      <c r="I518" s="241"/>
      <c r="J518" s="241">
        <v>8</v>
      </c>
      <c r="K518" s="241">
        <v>1</v>
      </c>
      <c r="L518" s="241"/>
      <c r="M518" s="241"/>
      <c r="N518" s="241"/>
      <c r="O518" s="241"/>
      <c r="P518" s="241">
        <v>1</v>
      </c>
      <c r="Q518" s="241"/>
      <c r="R518" s="241"/>
      <c r="S518" s="241">
        <v>4</v>
      </c>
      <c r="T518" s="241"/>
      <c r="U518" s="241"/>
      <c r="V518" s="241"/>
      <c r="W518" s="241"/>
      <c r="X518" s="241"/>
      <c r="Y518" s="241"/>
      <c r="Z518" s="242">
        <f t="shared" si="3470"/>
        <v>126</v>
      </c>
      <c r="AA518" s="243">
        <f t="shared" si="3475"/>
        <v>572</v>
      </c>
      <c r="AB518" s="51"/>
      <c r="AC518" s="59" t="s">
        <v>155</v>
      </c>
      <c r="AD518" s="60">
        <f t="shared" si="3471"/>
        <v>110</v>
      </c>
      <c r="AE518" s="60">
        <f t="shared" si="3467"/>
        <v>1</v>
      </c>
      <c r="AF518" s="60">
        <f t="shared" si="3468"/>
        <v>1</v>
      </c>
      <c r="AG518" s="60">
        <f t="shared" si="3469"/>
        <v>0</v>
      </c>
      <c r="AH518" s="60">
        <f t="shared" si="3463"/>
        <v>8</v>
      </c>
      <c r="AI518" s="60">
        <f t="shared" si="3464"/>
        <v>1</v>
      </c>
      <c r="AJ518" s="60">
        <f t="shared" si="3465"/>
        <v>0</v>
      </c>
      <c r="AK518" s="60">
        <f t="shared" si="3466"/>
        <v>0</v>
      </c>
      <c r="AL518" s="60">
        <f t="shared" si="3472"/>
        <v>5</v>
      </c>
      <c r="AM518" s="60">
        <f t="shared" si="3473"/>
        <v>0</v>
      </c>
      <c r="AN518" s="61">
        <f t="shared" si="3474"/>
        <v>126</v>
      </c>
      <c r="AO518" s="236"/>
      <c r="AP518" s="51"/>
      <c r="AQ518" s="51"/>
      <c r="AR518" s="51"/>
      <c r="AS518" s="51"/>
      <c r="AT518" s="51"/>
      <c r="AU518" s="51"/>
      <c r="AV518" s="51"/>
      <c r="AW518" s="51"/>
      <c r="AX518" s="51"/>
      <c r="AY518" s="51"/>
      <c r="AZ518" s="51"/>
      <c r="BA518" s="51"/>
      <c r="BB518" s="51"/>
      <c r="BC518" s="51"/>
      <c r="BD518" s="51"/>
      <c r="BE518" s="51"/>
      <c r="BF518" s="51"/>
      <c r="BG518" s="51"/>
      <c r="BH518" s="51"/>
      <c r="BI518" s="51"/>
      <c r="BJ518" s="51"/>
      <c r="BK518" s="51"/>
      <c r="BL518" s="51"/>
      <c r="BM518" s="51"/>
      <c r="BN518" s="51"/>
      <c r="BO518" s="51"/>
      <c r="BP518" s="51"/>
      <c r="BQ518" s="51"/>
      <c r="BR518" s="63"/>
      <c r="BS518" s="63"/>
      <c r="BT518" s="63"/>
      <c r="BU518" s="63"/>
      <c r="BV518" s="63"/>
      <c r="BW518" s="63"/>
      <c r="BX518" s="63"/>
      <c r="BY518" s="63"/>
      <c r="BZ518" s="63"/>
      <c r="CA518" s="63"/>
      <c r="CB518" s="63"/>
      <c r="CC518" s="63"/>
      <c r="CD518" s="63"/>
      <c r="CE518" s="63"/>
      <c r="CF518" s="63"/>
      <c r="CG518" s="63"/>
      <c r="CH518" s="63"/>
      <c r="CI518" s="63"/>
      <c r="CJ518" s="63"/>
      <c r="CK518" s="63"/>
    </row>
    <row r="519" spans="2:89" ht="13.5" hidden="1" outlineLevel="1">
      <c r="B519" s="15" t="s">
        <v>156</v>
      </c>
      <c r="C519" s="240">
        <v>139</v>
      </c>
      <c r="D519" s="240">
        <v>6</v>
      </c>
      <c r="E519" s="240">
        <v>1</v>
      </c>
      <c r="F519" s="240">
        <v>4</v>
      </c>
      <c r="G519" s="241">
        <v>3</v>
      </c>
      <c r="H519" s="241"/>
      <c r="I519" s="241"/>
      <c r="J519" s="241">
        <v>6</v>
      </c>
      <c r="K519" s="241">
        <v>1</v>
      </c>
      <c r="L519" s="241"/>
      <c r="M519" s="241">
        <v>1</v>
      </c>
      <c r="N519" s="241"/>
      <c r="O519" s="241"/>
      <c r="P519" s="241">
        <v>2</v>
      </c>
      <c r="Q519" s="241"/>
      <c r="R519" s="241">
        <v>1</v>
      </c>
      <c r="S519" s="241">
        <v>6</v>
      </c>
      <c r="T519" s="241"/>
      <c r="U519" s="241"/>
      <c r="V519" s="241"/>
      <c r="W519" s="241"/>
      <c r="X519" s="241"/>
      <c r="Y519" s="241"/>
      <c r="Z519" s="242">
        <f t="shared" si="3470"/>
        <v>170</v>
      </c>
      <c r="AA519" s="243">
        <f t="shared" si="3475"/>
        <v>588</v>
      </c>
      <c r="AB519" s="51"/>
      <c r="AC519" s="56" t="s">
        <v>156</v>
      </c>
      <c r="AD519" s="57">
        <f t="shared" si="3471"/>
        <v>150</v>
      </c>
      <c r="AE519" s="57">
        <f t="shared" si="3467"/>
        <v>3</v>
      </c>
      <c r="AF519" s="57">
        <f t="shared" si="3468"/>
        <v>0</v>
      </c>
      <c r="AG519" s="57">
        <f t="shared" si="3469"/>
        <v>0</v>
      </c>
      <c r="AH519" s="57">
        <f t="shared" si="3463"/>
        <v>6</v>
      </c>
      <c r="AI519" s="57">
        <f t="shared" si="3464"/>
        <v>1</v>
      </c>
      <c r="AJ519" s="57">
        <f t="shared" si="3465"/>
        <v>0</v>
      </c>
      <c r="AK519" s="57">
        <f t="shared" si="3466"/>
        <v>1</v>
      </c>
      <c r="AL519" s="57">
        <f t="shared" si="3472"/>
        <v>9</v>
      </c>
      <c r="AM519" s="57">
        <f t="shared" si="3473"/>
        <v>0</v>
      </c>
      <c r="AN519" s="58">
        <f t="shared" si="3474"/>
        <v>170</v>
      </c>
      <c r="AO519" s="236"/>
      <c r="AP519" s="51"/>
      <c r="AQ519" s="51"/>
      <c r="AR519" s="51"/>
      <c r="AS519" s="51"/>
      <c r="AT519" s="51"/>
      <c r="AU519" s="51"/>
      <c r="AV519" s="51"/>
      <c r="AW519" s="51"/>
      <c r="AX519" s="51"/>
      <c r="AY519" s="51"/>
      <c r="AZ519" s="51"/>
      <c r="BA519" s="51"/>
      <c r="BB519" s="51"/>
      <c r="BC519" s="51"/>
      <c r="BD519" s="51"/>
      <c r="BE519" s="51"/>
      <c r="BF519" s="51"/>
      <c r="BG519" s="51"/>
      <c r="BH519" s="51"/>
      <c r="BI519" s="51"/>
      <c r="BJ519" s="51"/>
      <c r="BK519" s="51"/>
      <c r="BL519" s="51"/>
      <c r="BM519" s="51"/>
      <c r="BN519" s="51"/>
      <c r="BO519" s="51"/>
      <c r="BP519" s="51"/>
      <c r="BQ519" s="51"/>
      <c r="BR519" s="63"/>
      <c r="BS519" s="63"/>
      <c r="BT519" s="63"/>
      <c r="BU519" s="63"/>
      <c r="BV519" s="63"/>
      <c r="BW519" s="63"/>
      <c r="BX519" s="63"/>
      <c r="BY519" s="63"/>
      <c r="BZ519" s="63"/>
      <c r="CA519" s="63"/>
      <c r="CB519" s="63"/>
      <c r="CC519" s="63"/>
      <c r="CD519" s="63"/>
      <c r="CE519" s="63"/>
      <c r="CF519" s="63"/>
      <c r="CG519" s="63"/>
      <c r="CH519" s="63"/>
      <c r="CI519" s="63"/>
      <c r="CJ519" s="63"/>
      <c r="CK519" s="63"/>
    </row>
    <row r="520" spans="2:89" ht="13.5" hidden="1" outlineLevel="1">
      <c r="B520" s="15" t="s">
        <v>157</v>
      </c>
      <c r="C520" s="240">
        <v>120</v>
      </c>
      <c r="D520" s="240">
        <v>7</v>
      </c>
      <c r="E520" s="240"/>
      <c r="F520" s="240">
        <v>6</v>
      </c>
      <c r="G520" s="241">
        <v>1</v>
      </c>
      <c r="H520" s="241"/>
      <c r="I520" s="241"/>
      <c r="J520" s="241">
        <v>6</v>
      </c>
      <c r="K520" s="241">
        <v>1</v>
      </c>
      <c r="L520" s="241"/>
      <c r="M520" s="241"/>
      <c r="N520" s="241"/>
      <c r="O520" s="241"/>
      <c r="P520" s="241"/>
      <c r="Q520" s="241"/>
      <c r="R520" s="241">
        <v>1</v>
      </c>
      <c r="S520" s="241">
        <v>3</v>
      </c>
      <c r="T520" s="241"/>
      <c r="U520" s="241"/>
      <c r="V520" s="241"/>
      <c r="W520" s="241"/>
      <c r="X520" s="241"/>
      <c r="Y520" s="241"/>
      <c r="Z520" s="242">
        <f t="shared" si="3470"/>
        <v>145</v>
      </c>
      <c r="AA520" s="243">
        <f t="shared" si="3475"/>
        <v>586</v>
      </c>
      <c r="AB520" s="51"/>
      <c r="AC520" s="56" t="s">
        <v>157</v>
      </c>
      <c r="AD520" s="57">
        <f t="shared" si="3471"/>
        <v>133</v>
      </c>
      <c r="AE520" s="57">
        <f t="shared" si="3467"/>
        <v>1</v>
      </c>
      <c r="AF520" s="57">
        <f t="shared" si="3468"/>
        <v>0</v>
      </c>
      <c r="AG520" s="57">
        <f t="shared" si="3469"/>
        <v>0</v>
      </c>
      <c r="AH520" s="57">
        <f t="shared" si="3463"/>
        <v>6</v>
      </c>
      <c r="AI520" s="57">
        <f t="shared" si="3464"/>
        <v>1</v>
      </c>
      <c r="AJ520" s="57">
        <f t="shared" si="3465"/>
        <v>0</v>
      </c>
      <c r="AK520" s="57">
        <f t="shared" si="3466"/>
        <v>0</v>
      </c>
      <c r="AL520" s="57">
        <f t="shared" si="3472"/>
        <v>4</v>
      </c>
      <c r="AM520" s="57">
        <f t="shared" si="3473"/>
        <v>0</v>
      </c>
      <c r="AN520" s="58">
        <f t="shared" si="3474"/>
        <v>145</v>
      </c>
      <c r="AO520" s="236"/>
      <c r="AP520" s="51"/>
      <c r="AQ520" s="51"/>
      <c r="AR520" s="51"/>
      <c r="AS520" s="51"/>
      <c r="AT520" s="51"/>
      <c r="AU520" s="51"/>
      <c r="AV520" s="51"/>
      <c r="AW520" s="51"/>
      <c r="AX520" s="51"/>
      <c r="AY520" s="51"/>
      <c r="AZ520" s="51"/>
      <c r="BA520" s="51"/>
      <c r="BB520" s="51"/>
      <c r="BC520" s="51"/>
      <c r="BD520" s="51"/>
      <c r="BE520" s="51"/>
      <c r="BF520" s="51"/>
      <c r="BG520" s="51"/>
      <c r="BH520" s="51"/>
      <c r="BI520" s="51"/>
      <c r="BJ520" s="51"/>
      <c r="BK520" s="51"/>
      <c r="BL520" s="51"/>
      <c r="BM520" s="51"/>
      <c r="BN520" s="51"/>
      <c r="BO520" s="51"/>
      <c r="BP520" s="51"/>
      <c r="BQ520" s="51"/>
      <c r="BR520" s="63"/>
      <c r="BS520" s="63"/>
      <c r="BT520" s="63"/>
      <c r="BU520" s="63"/>
      <c r="BV520" s="63"/>
      <c r="BW520" s="63"/>
      <c r="BX520" s="63"/>
      <c r="BY520" s="63"/>
      <c r="BZ520" s="63"/>
      <c r="CA520" s="63"/>
      <c r="CB520" s="63"/>
      <c r="CC520" s="63"/>
      <c r="CD520" s="63"/>
      <c r="CE520" s="63"/>
      <c r="CF520" s="63"/>
      <c r="CG520" s="63"/>
      <c r="CH520" s="63"/>
      <c r="CI520" s="63"/>
      <c r="CJ520" s="63"/>
      <c r="CK520" s="63"/>
    </row>
    <row r="521" spans="2:89" ht="13.5" hidden="1" outlineLevel="1">
      <c r="B521" s="15" t="s">
        <v>158</v>
      </c>
      <c r="C521" s="240">
        <v>102</v>
      </c>
      <c r="D521" s="240">
        <v>5</v>
      </c>
      <c r="E521" s="240"/>
      <c r="F521" s="240">
        <v>7</v>
      </c>
      <c r="G521" s="241">
        <v>1</v>
      </c>
      <c r="H521" s="241">
        <v>2</v>
      </c>
      <c r="I521" s="241"/>
      <c r="J521" s="241">
        <v>2</v>
      </c>
      <c r="K521" s="241"/>
      <c r="L521" s="241"/>
      <c r="M521" s="241"/>
      <c r="N521" s="241"/>
      <c r="O521" s="241"/>
      <c r="P521" s="241"/>
      <c r="Q521" s="241"/>
      <c r="R521" s="241"/>
      <c r="S521" s="241">
        <v>2</v>
      </c>
      <c r="T521" s="241"/>
      <c r="U521" s="241"/>
      <c r="V521" s="241"/>
      <c r="W521" s="241"/>
      <c r="X521" s="241"/>
      <c r="Y521" s="241"/>
      <c r="Z521" s="242">
        <f t="shared" si="3470"/>
        <v>121</v>
      </c>
      <c r="AA521" s="243">
        <f t="shared" si="3475"/>
        <v>562</v>
      </c>
      <c r="AB521" s="51"/>
      <c r="AC521" s="56" t="s">
        <v>158</v>
      </c>
      <c r="AD521" s="57">
        <f t="shared" si="3471"/>
        <v>114</v>
      </c>
      <c r="AE521" s="57">
        <f t="shared" si="3467"/>
        <v>1</v>
      </c>
      <c r="AF521" s="57">
        <f t="shared" si="3468"/>
        <v>2</v>
      </c>
      <c r="AG521" s="57">
        <f t="shared" si="3469"/>
        <v>0</v>
      </c>
      <c r="AH521" s="57">
        <f t="shared" si="3463"/>
        <v>2</v>
      </c>
      <c r="AI521" s="57">
        <f t="shared" si="3464"/>
        <v>0</v>
      </c>
      <c r="AJ521" s="57">
        <f t="shared" si="3465"/>
        <v>0</v>
      </c>
      <c r="AK521" s="57">
        <f t="shared" si="3466"/>
        <v>0</v>
      </c>
      <c r="AL521" s="57">
        <f t="shared" si="3472"/>
        <v>2</v>
      </c>
      <c r="AM521" s="57">
        <f t="shared" si="3473"/>
        <v>0</v>
      </c>
      <c r="AN521" s="58">
        <f t="shared" si="3474"/>
        <v>121</v>
      </c>
      <c r="AO521" s="236"/>
      <c r="AP521" s="51"/>
      <c r="AQ521" s="51"/>
      <c r="AR521" s="51"/>
      <c r="AS521" s="51"/>
      <c r="AT521" s="51"/>
      <c r="AU521" s="51"/>
      <c r="AV521" s="51"/>
      <c r="AW521" s="51"/>
      <c r="AX521" s="51"/>
      <c r="AY521" s="51"/>
      <c r="AZ521" s="51"/>
      <c r="BA521" s="51"/>
      <c r="BB521" s="51"/>
      <c r="BC521" s="51"/>
      <c r="BD521" s="51"/>
      <c r="BE521" s="51"/>
      <c r="BF521" s="51"/>
      <c r="BG521" s="51"/>
      <c r="BH521" s="51"/>
      <c r="BI521" s="51"/>
      <c r="BJ521" s="51"/>
      <c r="BK521" s="51"/>
      <c r="BL521" s="51"/>
      <c r="BM521" s="51"/>
      <c r="BN521" s="51"/>
      <c r="BO521" s="51"/>
      <c r="BP521" s="51"/>
      <c r="BQ521" s="51"/>
      <c r="BR521" s="63"/>
      <c r="BS521" s="63"/>
      <c r="BT521" s="63"/>
      <c r="BU521" s="63"/>
      <c r="BV521" s="63"/>
      <c r="BW521" s="63"/>
      <c r="BX521" s="63"/>
      <c r="BY521" s="63"/>
      <c r="BZ521" s="63"/>
      <c r="CA521" s="63"/>
      <c r="CB521" s="63"/>
      <c r="CC521" s="63"/>
      <c r="CD521" s="63"/>
      <c r="CE521" s="63"/>
      <c r="CF521" s="63"/>
      <c r="CG521" s="63"/>
      <c r="CH521" s="63"/>
      <c r="CI521" s="63"/>
      <c r="CJ521" s="63"/>
      <c r="CK521" s="63"/>
    </row>
    <row r="522" spans="2:89" ht="13.5" hidden="1" outlineLevel="1">
      <c r="B522" s="15" t="s">
        <v>159</v>
      </c>
      <c r="C522" s="240">
        <v>101</v>
      </c>
      <c r="D522" s="240">
        <v>6</v>
      </c>
      <c r="E522" s="240">
        <v>1</v>
      </c>
      <c r="F522" s="240"/>
      <c r="G522" s="241"/>
      <c r="H522" s="241"/>
      <c r="I522" s="241"/>
      <c r="J522" s="241">
        <v>5</v>
      </c>
      <c r="K522" s="241">
        <v>2</v>
      </c>
      <c r="L522" s="241"/>
      <c r="M522" s="241"/>
      <c r="N522" s="241"/>
      <c r="O522" s="241"/>
      <c r="P522" s="241"/>
      <c r="Q522" s="241"/>
      <c r="R522" s="241"/>
      <c r="S522" s="241">
        <v>5</v>
      </c>
      <c r="T522" s="241"/>
      <c r="U522" s="241"/>
      <c r="V522" s="241"/>
      <c r="W522" s="241"/>
      <c r="X522" s="241"/>
      <c r="Y522" s="241"/>
      <c r="Z522" s="242">
        <f t="shared" si="3470"/>
        <v>120</v>
      </c>
      <c r="AA522" s="243">
        <f t="shared" si="3475"/>
        <v>556</v>
      </c>
      <c r="AB522" s="51"/>
      <c r="AC522" s="56" t="s">
        <v>159</v>
      </c>
      <c r="AD522" s="57">
        <f t="shared" si="3471"/>
        <v>108</v>
      </c>
      <c r="AE522" s="57">
        <f t="shared" si="3467"/>
        <v>0</v>
      </c>
      <c r="AF522" s="57">
        <f t="shared" si="3468"/>
        <v>0</v>
      </c>
      <c r="AG522" s="57">
        <f t="shared" si="3469"/>
        <v>0</v>
      </c>
      <c r="AH522" s="57">
        <f t="shared" si="3463"/>
        <v>5</v>
      </c>
      <c r="AI522" s="57">
        <f t="shared" si="3464"/>
        <v>2</v>
      </c>
      <c r="AJ522" s="57">
        <f t="shared" si="3465"/>
        <v>0</v>
      </c>
      <c r="AK522" s="57">
        <f t="shared" si="3466"/>
        <v>0</v>
      </c>
      <c r="AL522" s="57">
        <f t="shared" si="3472"/>
        <v>5</v>
      </c>
      <c r="AM522" s="57">
        <f t="shared" si="3473"/>
        <v>0</v>
      </c>
      <c r="AN522" s="58">
        <f t="shared" si="3474"/>
        <v>120</v>
      </c>
      <c r="AO522" s="236"/>
      <c r="AP522" s="51"/>
      <c r="AQ522" s="51"/>
      <c r="AR522" s="51"/>
      <c r="AS522" s="51"/>
      <c r="AT522" s="51"/>
      <c r="AU522" s="51"/>
      <c r="AV522" s="51"/>
      <c r="AW522" s="51"/>
      <c r="AX522" s="51"/>
      <c r="AY522" s="51"/>
      <c r="AZ522" s="51"/>
      <c r="BA522" s="51"/>
      <c r="BB522" s="51"/>
      <c r="BC522" s="51"/>
      <c r="BD522" s="51"/>
      <c r="BE522" s="51"/>
      <c r="BF522" s="51"/>
      <c r="BG522" s="51"/>
      <c r="BH522" s="51"/>
      <c r="BI522" s="51"/>
      <c r="BJ522" s="51"/>
      <c r="BK522" s="51"/>
      <c r="BL522" s="51"/>
      <c r="BM522" s="51"/>
      <c r="BN522" s="51"/>
      <c r="BO522" s="51"/>
      <c r="BP522" s="51"/>
      <c r="BQ522" s="51"/>
      <c r="BR522" s="63"/>
      <c r="BS522" s="63"/>
      <c r="BT522" s="63"/>
      <c r="BU522" s="63"/>
      <c r="BV522" s="63"/>
      <c r="BW522" s="63"/>
      <c r="BX522" s="63"/>
      <c r="BY522" s="63"/>
      <c r="BZ522" s="63"/>
      <c r="CA522" s="63"/>
      <c r="CB522" s="63"/>
      <c r="CC522" s="63"/>
      <c r="CD522" s="63"/>
      <c r="CE522" s="63"/>
      <c r="CF522" s="63"/>
      <c r="CG522" s="63"/>
      <c r="CH522" s="63"/>
      <c r="CI522" s="63"/>
      <c r="CJ522" s="63"/>
      <c r="CK522" s="63"/>
    </row>
    <row r="523" spans="2:89" ht="13.5" hidden="1" outlineLevel="1">
      <c r="B523" s="15" t="s">
        <v>160</v>
      </c>
      <c r="C523" s="240">
        <v>112</v>
      </c>
      <c r="D523" s="240">
        <v>1</v>
      </c>
      <c r="E523" s="240"/>
      <c r="F523" s="240">
        <v>12</v>
      </c>
      <c r="G523" s="241">
        <v>2</v>
      </c>
      <c r="H523" s="241"/>
      <c r="I523" s="241"/>
      <c r="J523" s="241">
        <v>1</v>
      </c>
      <c r="K523" s="241"/>
      <c r="L523" s="241">
        <v>1</v>
      </c>
      <c r="M523" s="241"/>
      <c r="N523" s="241"/>
      <c r="O523" s="241"/>
      <c r="P523" s="241"/>
      <c r="Q523" s="241"/>
      <c r="R523" s="241"/>
      <c r="S523" s="241">
        <v>1</v>
      </c>
      <c r="T523" s="241"/>
      <c r="U523" s="241"/>
      <c r="V523" s="241"/>
      <c r="W523" s="241"/>
      <c r="X523" s="241"/>
      <c r="Y523" s="241"/>
      <c r="Z523" s="242">
        <f t="shared" si="3470"/>
        <v>130</v>
      </c>
      <c r="AA523" s="243">
        <f t="shared" si="3475"/>
        <v>516</v>
      </c>
      <c r="AB523" s="51"/>
      <c r="AC523" s="59" t="s">
        <v>160</v>
      </c>
      <c r="AD523" s="60">
        <f t="shared" si="3471"/>
        <v>125</v>
      </c>
      <c r="AE523" s="60">
        <f t="shared" si="3467"/>
        <v>2</v>
      </c>
      <c r="AF523" s="60">
        <f t="shared" si="3468"/>
        <v>0</v>
      </c>
      <c r="AG523" s="60">
        <f t="shared" si="3469"/>
        <v>0</v>
      </c>
      <c r="AH523" s="60">
        <f t="shared" si="3463"/>
        <v>1</v>
      </c>
      <c r="AI523" s="60">
        <f t="shared" si="3464"/>
        <v>0</v>
      </c>
      <c r="AJ523" s="60">
        <f t="shared" si="3465"/>
        <v>1</v>
      </c>
      <c r="AK523" s="60">
        <f t="shared" si="3466"/>
        <v>0</v>
      </c>
      <c r="AL523" s="60">
        <f t="shared" si="3472"/>
        <v>1</v>
      </c>
      <c r="AM523" s="60">
        <f t="shared" si="3473"/>
        <v>0</v>
      </c>
      <c r="AN523" s="61">
        <f t="shared" si="3474"/>
        <v>130</v>
      </c>
      <c r="AO523" s="236"/>
      <c r="AP523" s="51"/>
      <c r="AQ523" s="51"/>
      <c r="AR523" s="51"/>
      <c r="AS523" s="51"/>
      <c r="AT523" s="51"/>
      <c r="AU523" s="51"/>
      <c r="AV523" s="51"/>
      <c r="AW523" s="51"/>
      <c r="AX523" s="51"/>
      <c r="AY523" s="51"/>
      <c r="AZ523" s="51"/>
      <c r="BA523" s="51"/>
      <c r="BB523" s="51"/>
      <c r="BC523" s="51"/>
      <c r="BD523" s="51"/>
      <c r="BE523" s="51"/>
      <c r="BF523" s="51"/>
      <c r="BG523" s="51"/>
      <c r="BH523" s="51"/>
      <c r="BI523" s="51"/>
      <c r="BJ523" s="51"/>
      <c r="BK523" s="51"/>
      <c r="BL523" s="51"/>
      <c r="BM523" s="51"/>
      <c r="BN523" s="51"/>
      <c r="BO523" s="51"/>
      <c r="BP523" s="51"/>
      <c r="BQ523" s="51"/>
      <c r="BR523" s="63"/>
      <c r="BS523" s="63"/>
      <c r="BT523" s="63"/>
      <c r="BU523" s="63"/>
      <c r="BV523" s="63"/>
      <c r="BW523" s="63"/>
      <c r="BX523" s="63"/>
      <c r="BY523" s="63"/>
      <c r="BZ523" s="63"/>
      <c r="CA523" s="63"/>
      <c r="CB523" s="63"/>
      <c r="CC523" s="63"/>
      <c r="CD523" s="63"/>
      <c r="CE523" s="63"/>
      <c r="CF523" s="63"/>
      <c r="CG523" s="63"/>
      <c r="CH523" s="63"/>
      <c r="CI523" s="63"/>
      <c r="CJ523" s="63"/>
      <c r="CK523" s="63"/>
    </row>
    <row r="524" spans="2:89" ht="13.5" hidden="1" outlineLevel="1">
      <c r="B524" s="15" t="s">
        <v>161</v>
      </c>
      <c r="C524" s="240">
        <v>88</v>
      </c>
      <c r="D524" s="240">
        <v>6</v>
      </c>
      <c r="E524" s="240"/>
      <c r="F524" s="240">
        <v>6</v>
      </c>
      <c r="G524" s="241"/>
      <c r="H524" s="241">
        <v>1</v>
      </c>
      <c r="I524" s="241"/>
      <c r="J524" s="241">
        <v>3</v>
      </c>
      <c r="K524" s="241"/>
      <c r="L524" s="241"/>
      <c r="M524" s="241"/>
      <c r="N524" s="241"/>
      <c r="O524" s="241"/>
      <c r="P524" s="241"/>
      <c r="Q524" s="241"/>
      <c r="R524" s="241"/>
      <c r="S524" s="241">
        <v>1</v>
      </c>
      <c r="T524" s="241"/>
      <c r="U524" s="241"/>
      <c r="V524" s="241"/>
      <c r="W524" s="241"/>
      <c r="X524" s="241"/>
      <c r="Y524" s="241"/>
      <c r="Z524" s="242">
        <f t="shared" si="3470"/>
        <v>105</v>
      </c>
      <c r="AA524" s="243">
        <f t="shared" si="3475"/>
        <v>476</v>
      </c>
      <c r="AB524" s="51"/>
      <c r="AC524" s="59" t="s">
        <v>161</v>
      </c>
      <c r="AD524" s="60">
        <f t="shared" si="3471"/>
        <v>100</v>
      </c>
      <c r="AE524" s="60">
        <f t="shared" si="3467"/>
        <v>0</v>
      </c>
      <c r="AF524" s="60">
        <f t="shared" si="3468"/>
        <v>1</v>
      </c>
      <c r="AG524" s="60">
        <f t="shared" si="3469"/>
        <v>0</v>
      </c>
      <c r="AH524" s="60">
        <f t="shared" si="3463"/>
        <v>3</v>
      </c>
      <c r="AI524" s="60">
        <f t="shared" si="3464"/>
        <v>0</v>
      </c>
      <c r="AJ524" s="60">
        <f t="shared" si="3465"/>
        <v>0</v>
      </c>
      <c r="AK524" s="60">
        <f t="shared" si="3466"/>
        <v>0</v>
      </c>
      <c r="AL524" s="60">
        <f t="shared" si="3472"/>
        <v>1</v>
      </c>
      <c r="AM524" s="60">
        <f t="shared" si="3473"/>
        <v>0</v>
      </c>
      <c r="AN524" s="61">
        <f t="shared" si="3474"/>
        <v>105</v>
      </c>
      <c r="AO524" s="236"/>
      <c r="AP524" s="51"/>
      <c r="AQ524" s="51"/>
      <c r="AR524" s="51"/>
      <c r="AS524" s="51"/>
      <c r="AT524" s="51"/>
      <c r="AU524" s="51"/>
      <c r="AV524" s="51"/>
      <c r="AW524" s="51"/>
      <c r="AX524" s="51"/>
      <c r="AY524" s="51"/>
      <c r="AZ524" s="51"/>
      <c r="BA524" s="51"/>
      <c r="BB524" s="51"/>
      <c r="BC524" s="51"/>
      <c r="BD524" s="51"/>
      <c r="BE524" s="51"/>
      <c r="BF524" s="51"/>
      <c r="BG524" s="51"/>
      <c r="BH524" s="51"/>
      <c r="BI524" s="51"/>
      <c r="BJ524" s="51"/>
      <c r="BK524" s="51"/>
      <c r="BL524" s="51"/>
      <c r="BM524" s="51"/>
      <c r="BN524" s="51"/>
      <c r="BO524" s="51"/>
      <c r="BP524" s="51"/>
      <c r="BQ524" s="51"/>
      <c r="BR524" s="63"/>
      <c r="BS524" s="63"/>
      <c r="BT524" s="63"/>
      <c r="BU524" s="63"/>
      <c r="BV524" s="63"/>
      <c r="BW524" s="63"/>
      <c r="BX524" s="63"/>
      <c r="BY524" s="63"/>
      <c r="BZ524" s="63"/>
      <c r="CA524" s="63"/>
      <c r="CB524" s="63"/>
      <c r="CC524" s="63"/>
      <c r="CD524" s="63"/>
      <c r="CE524" s="63"/>
      <c r="CF524" s="63"/>
      <c r="CG524" s="63"/>
      <c r="CH524" s="63"/>
      <c r="CI524" s="63"/>
      <c r="CJ524" s="63"/>
      <c r="CK524" s="63"/>
    </row>
    <row r="525" spans="2:89" ht="13.5" hidden="1" outlineLevel="1">
      <c r="B525" s="15" t="s">
        <v>162</v>
      </c>
      <c r="C525" s="240">
        <v>89</v>
      </c>
      <c r="D525" s="240">
        <v>4</v>
      </c>
      <c r="E525" s="240"/>
      <c r="F525" s="240">
        <v>7</v>
      </c>
      <c r="G525" s="241">
        <v>2</v>
      </c>
      <c r="H525" s="241"/>
      <c r="I525" s="241"/>
      <c r="J525" s="241"/>
      <c r="K525" s="241"/>
      <c r="L525" s="241"/>
      <c r="M525" s="241"/>
      <c r="N525" s="241"/>
      <c r="O525" s="241"/>
      <c r="P525" s="241"/>
      <c r="Q525" s="241"/>
      <c r="R525" s="241"/>
      <c r="S525" s="241"/>
      <c r="T525" s="241"/>
      <c r="U525" s="241"/>
      <c r="V525" s="241"/>
      <c r="W525" s="241"/>
      <c r="X525" s="241"/>
      <c r="Y525" s="241"/>
      <c r="Z525" s="242">
        <f t="shared" si="3470"/>
        <v>102</v>
      </c>
      <c r="AA525" s="243">
        <f t="shared" si="3475"/>
        <v>457</v>
      </c>
      <c r="AB525" s="51"/>
      <c r="AC525" s="59" t="s">
        <v>162</v>
      </c>
      <c r="AD525" s="60">
        <f t="shared" si="3471"/>
        <v>100</v>
      </c>
      <c r="AE525" s="60">
        <f t="shared" si="3467"/>
        <v>2</v>
      </c>
      <c r="AF525" s="60">
        <f t="shared" si="3468"/>
        <v>0</v>
      </c>
      <c r="AG525" s="60">
        <f t="shared" si="3469"/>
        <v>0</v>
      </c>
      <c r="AH525" s="60">
        <f t="shared" si="3463"/>
        <v>0</v>
      </c>
      <c r="AI525" s="60">
        <f t="shared" si="3464"/>
        <v>0</v>
      </c>
      <c r="AJ525" s="60">
        <f t="shared" si="3465"/>
        <v>0</v>
      </c>
      <c r="AK525" s="60">
        <f t="shared" si="3466"/>
        <v>0</v>
      </c>
      <c r="AL525" s="60">
        <f t="shared" si="3472"/>
        <v>0</v>
      </c>
      <c r="AM525" s="60">
        <f t="shared" si="3473"/>
        <v>0</v>
      </c>
      <c r="AN525" s="61">
        <f t="shared" si="3474"/>
        <v>102</v>
      </c>
      <c r="AO525" s="236"/>
      <c r="AP525" s="51"/>
      <c r="AQ525" s="51"/>
      <c r="AR525" s="51"/>
      <c r="AS525" s="51"/>
      <c r="AT525" s="51"/>
      <c r="AU525" s="51"/>
      <c r="AV525" s="51"/>
      <c r="AW525" s="51"/>
      <c r="AX525" s="51"/>
      <c r="AY525" s="51"/>
      <c r="AZ525" s="51"/>
      <c r="BA525" s="51"/>
      <c r="BB525" s="51"/>
      <c r="BC525" s="51"/>
      <c r="BD525" s="51"/>
      <c r="BE525" s="51"/>
      <c r="BF525" s="51"/>
      <c r="BG525" s="51"/>
      <c r="BH525" s="51"/>
      <c r="BI525" s="51"/>
      <c r="BJ525" s="51"/>
      <c r="BK525" s="51"/>
      <c r="BL525" s="51"/>
      <c r="BM525" s="51"/>
      <c r="BN525" s="51"/>
      <c r="BO525" s="51"/>
      <c r="BP525" s="51"/>
      <c r="BQ525" s="51"/>
      <c r="BR525" s="63"/>
      <c r="BS525" s="63"/>
      <c r="BT525" s="63"/>
      <c r="BU525" s="63"/>
      <c r="BV525" s="63"/>
      <c r="BW525" s="63"/>
      <c r="BX525" s="63"/>
      <c r="BY525" s="63"/>
      <c r="BZ525" s="63"/>
      <c r="CA525" s="63"/>
      <c r="CB525" s="63"/>
      <c r="CC525" s="63"/>
      <c r="CD525" s="63"/>
      <c r="CE525" s="63"/>
      <c r="CF525" s="63"/>
      <c r="CG525" s="63"/>
      <c r="CH525" s="63"/>
      <c r="CI525" s="63"/>
      <c r="CJ525" s="63"/>
      <c r="CK525" s="63"/>
    </row>
    <row r="526" spans="2:89" ht="13.5" hidden="1" outlineLevel="1">
      <c r="B526" s="15" t="s">
        <v>163</v>
      </c>
      <c r="C526" s="240">
        <v>107</v>
      </c>
      <c r="D526" s="240">
        <v>3</v>
      </c>
      <c r="E526" s="240"/>
      <c r="F526" s="240">
        <v>4</v>
      </c>
      <c r="G526" s="241">
        <v>1</v>
      </c>
      <c r="H526" s="241"/>
      <c r="I526" s="241"/>
      <c r="J526" s="241">
        <v>3</v>
      </c>
      <c r="K526" s="241">
        <v>2</v>
      </c>
      <c r="L526" s="241"/>
      <c r="M526" s="241"/>
      <c r="N526" s="241"/>
      <c r="O526" s="241"/>
      <c r="P526" s="241"/>
      <c r="Q526" s="241"/>
      <c r="R526" s="241"/>
      <c r="S526" s="241"/>
      <c r="T526" s="241"/>
      <c r="U526" s="241"/>
      <c r="V526" s="241"/>
      <c r="W526" s="241"/>
      <c r="X526" s="241"/>
      <c r="Y526" s="241"/>
      <c r="Z526" s="242">
        <f t="shared" si="3470"/>
        <v>120</v>
      </c>
      <c r="AA526" s="243">
        <f t="shared" si="3475"/>
        <v>457</v>
      </c>
      <c r="AB526" s="51"/>
      <c r="AC526" s="59" t="s">
        <v>163</v>
      </c>
      <c r="AD526" s="60">
        <f t="shared" si="3471"/>
        <v>114</v>
      </c>
      <c r="AE526" s="60">
        <f t="shared" si="3467"/>
        <v>1</v>
      </c>
      <c r="AF526" s="60">
        <f t="shared" si="3468"/>
        <v>0</v>
      </c>
      <c r="AG526" s="60">
        <f t="shared" si="3469"/>
        <v>0</v>
      </c>
      <c r="AH526" s="60">
        <f t="shared" si="3463"/>
        <v>3</v>
      </c>
      <c r="AI526" s="60">
        <f t="shared" si="3464"/>
        <v>2</v>
      </c>
      <c r="AJ526" s="60">
        <f t="shared" si="3465"/>
        <v>0</v>
      </c>
      <c r="AK526" s="60">
        <f t="shared" si="3466"/>
        <v>0</v>
      </c>
      <c r="AL526" s="60">
        <f t="shared" si="3472"/>
        <v>0</v>
      </c>
      <c r="AM526" s="60">
        <f t="shared" si="3473"/>
        <v>0</v>
      </c>
      <c r="AN526" s="61">
        <f t="shared" si="3474"/>
        <v>120</v>
      </c>
      <c r="AO526" s="236"/>
      <c r="AP526" s="51"/>
      <c r="AQ526" s="51"/>
      <c r="AR526" s="51"/>
      <c r="AS526" s="51"/>
      <c r="AT526" s="51"/>
      <c r="AU526" s="51"/>
      <c r="AV526" s="51"/>
      <c r="AW526" s="51"/>
      <c r="AX526" s="51"/>
      <c r="AY526" s="51"/>
      <c r="AZ526" s="51"/>
      <c r="BA526" s="51"/>
      <c r="BB526" s="51"/>
      <c r="BC526" s="51"/>
      <c r="BD526" s="51"/>
      <c r="BE526" s="51"/>
      <c r="BF526" s="51"/>
      <c r="BG526" s="51"/>
      <c r="BH526" s="51"/>
      <c r="BI526" s="51"/>
      <c r="BJ526" s="51"/>
      <c r="BK526" s="51"/>
      <c r="BL526" s="51"/>
      <c r="BM526" s="51"/>
      <c r="BN526" s="51"/>
      <c r="BO526" s="51"/>
      <c r="BP526" s="51"/>
      <c r="BQ526" s="51"/>
      <c r="BR526" s="63"/>
      <c r="BS526" s="63"/>
      <c r="BT526" s="63"/>
      <c r="BU526" s="63"/>
      <c r="BV526" s="63"/>
      <c r="BW526" s="63"/>
      <c r="BX526" s="63"/>
      <c r="BY526" s="63"/>
      <c r="BZ526" s="63"/>
      <c r="CA526" s="63"/>
      <c r="CB526" s="63"/>
      <c r="CC526" s="63"/>
      <c r="CD526" s="63"/>
      <c r="CE526" s="63"/>
      <c r="CF526" s="63"/>
      <c r="CG526" s="63"/>
      <c r="CH526" s="63"/>
      <c r="CI526" s="63"/>
      <c r="CJ526" s="63"/>
      <c r="CK526" s="63"/>
    </row>
    <row r="527" spans="2:89" ht="13.5" hidden="1" outlineLevel="1">
      <c r="B527" s="15" t="s">
        <v>164</v>
      </c>
      <c r="C527" s="240">
        <v>85</v>
      </c>
      <c r="D527" s="240">
        <v>5</v>
      </c>
      <c r="E527" s="240"/>
      <c r="F527" s="240">
        <v>8</v>
      </c>
      <c r="G527" s="241">
        <v>1</v>
      </c>
      <c r="H527" s="241"/>
      <c r="I527" s="241"/>
      <c r="J527" s="241">
        <v>1</v>
      </c>
      <c r="K527" s="241">
        <v>2</v>
      </c>
      <c r="L527" s="241"/>
      <c r="M527" s="241"/>
      <c r="N527" s="241"/>
      <c r="O527" s="241"/>
      <c r="P527" s="241"/>
      <c r="Q527" s="241"/>
      <c r="R527" s="241"/>
      <c r="S527" s="241"/>
      <c r="T527" s="241"/>
      <c r="U527" s="241"/>
      <c r="V527" s="241"/>
      <c r="W527" s="241"/>
      <c r="X527" s="241"/>
      <c r="Y527" s="241"/>
      <c r="Z527" s="242">
        <f t="shared" si="3470"/>
        <v>102</v>
      </c>
      <c r="AA527" s="243">
        <f t="shared" si="3475"/>
        <v>429</v>
      </c>
      <c r="AB527" s="51"/>
      <c r="AC527" s="56" t="s">
        <v>164</v>
      </c>
      <c r="AD527" s="57">
        <f t="shared" si="3471"/>
        <v>98</v>
      </c>
      <c r="AE527" s="57">
        <f t="shared" si="3467"/>
        <v>1</v>
      </c>
      <c r="AF527" s="57">
        <f t="shared" si="3468"/>
        <v>0</v>
      </c>
      <c r="AG527" s="57">
        <f t="shared" si="3469"/>
        <v>0</v>
      </c>
      <c r="AH527" s="57">
        <f t="shared" si="3463"/>
        <v>1</v>
      </c>
      <c r="AI527" s="57">
        <f t="shared" si="3464"/>
        <v>2</v>
      </c>
      <c r="AJ527" s="57">
        <f t="shared" si="3465"/>
        <v>0</v>
      </c>
      <c r="AK527" s="57">
        <f t="shared" si="3466"/>
        <v>0</v>
      </c>
      <c r="AL527" s="57">
        <f t="shared" si="3472"/>
        <v>0</v>
      </c>
      <c r="AM527" s="57">
        <f t="shared" si="3473"/>
        <v>0</v>
      </c>
      <c r="AN527" s="58">
        <f t="shared" si="3474"/>
        <v>102</v>
      </c>
      <c r="AO527" s="236"/>
      <c r="AP527" s="51"/>
      <c r="AQ527" s="51"/>
      <c r="AR527" s="51"/>
      <c r="AS527" s="51"/>
      <c r="AT527" s="51"/>
      <c r="AU527" s="51"/>
      <c r="AV527" s="51"/>
      <c r="AW527" s="51"/>
      <c r="AX527" s="51"/>
      <c r="AY527" s="51"/>
      <c r="AZ527" s="51"/>
      <c r="BA527" s="51"/>
      <c r="BB527" s="51"/>
      <c r="BC527" s="51"/>
      <c r="BD527" s="51"/>
      <c r="BE527" s="51"/>
      <c r="BF527" s="51"/>
      <c r="BG527" s="51"/>
      <c r="BH527" s="51"/>
      <c r="BI527" s="51"/>
      <c r="BJ527" s="51"/>
      <c r="BK527" s="51"/>
      <c r="BL527" s="51"/>
      <c r="BM527" s="51"/>
      <c r="BN527" s="51"/>
      <c r="BO527" s="51"/>
      <c r="BP527" s="51"/>
      <c r="BQ527" s="51"/>
      <c r="BR527" s="63"/>
      <c r="BS527" s="63"/>
      <c r="BT527" s="63"/>
      <c r="BU527" s="63"/>
      <c r="BV527" s="63"/>
      <c r="BW527" s="63"/>
      <c r="BX527" s="63"/>
      <c r="BY527" s="63"/>
      <c r="BZ527" s="63"/>
      <c r="CA527" s="63"/>
      <c r="CB527" s="63"/>
      <c r="CC527" s="63"/>
      <c r="CD527" s="63"/>
      <c r="CE527" s="63"/>
      <c r="CF527" s="63"/>
      <c r="CG527" s="63"/>
      <c r="CH527" s="63"/>
      <c r="CI527" s="63"/>
      <c r="CJ527" s="63"/>
      <c r="CK527" s="63"/>
    </row>
    <row r="528" spans="2:89" ht="13.5" hidden="1" outlineLevel="1">
      <c r="B528" s="15" t="s">
        <v>165</v>
      </c>
      <c r="C528" s="240">
        <v>60</v>
      </c>
      <c r="D528" s="240">
        <v>3</v>
      </c>
      <c r="E528" s="240"/>
      <c r="F528" s="240">
        <v>5</v>
      </c>
      <c r="G528" s="241">
        <v>1</v>
      </c>
      <c r="H528" s="241"/>
      <c r="I528" s="241"/>
      <c r="J528" s="241"/>
      <c r="K528" s="241"/>
      <c r="L528" s="241"/>
      <c r="M528" s="241"/>
      <c r="N528" s="241"/>
      <c r="O528" s="241"/>
      <c r="P528" s="241"/>
      <c r="Q528" s="241"/>
      <c r="R528" s="241"/>
      <c r="S528" s="241"/>
      <c r="T528" s="241"/>
      <c r="U528" s="241"/>
      <c r="V528" s="241"/>
      <c r="W528" s="241"/>
      <c r="X528" s="241"/>
      <c r="Y528" s="241"/>
      <c r="Z528" s="242">
        <f t="shared" si="3470"/>
        <v>69</v>
      </c>
      <c r="AA528" s="243">
        <f t="shared" si="3475"/>
        <v>393</v>
      </c>
      <c r="AB528" s="51"/>
      <c r="AC528" s="56" t="s">
        <v>165</v>
      </c>
      <c r="AD528" s="57">
        <f t="shared" si="3471"/>
        <v>68</v>
      </c>
      <c r="AE528" s="57">
        <f t="shared" si="3467"/>
        <v>1</v>
      </c>
      <c r="AF528" s="57">
        <f t="shared" si="3468"/>
        <v>0</v>
      </c>
      <c r="AG528" s="57">
        <f t="shared" si="3469"/>
        <v>0</v>
      </c>
      <c r="AH528" s="57">
        <f t="shared" si="3463"/>
        <v>0</v>
      </c>
      <c r="AI528" s="57">
        <f t="shared" si="3464"/>
        <v>0</v>
      </c>
      <c r="AJ528" s="57">
        <f t="shared" si="3465"/>
        <v>0</v>
      </c>
      <c r="AK528" s="57">
        <f t="shared" si="3466"/>
        <v>0</v>
      </c>
      <c r="AL528" s="57">
        <f t="shared" si="3472"/>
        <v>0</v>
      </c>
      <c r="AM528" s="57">
        <f t="shared" si="3473"/>
        <v>0</v>
      </c>
      <c r="AN528" s="58">
        <f t="shared" si="3474"/>
        <v>69</v>
      </c>
      <c r="AO528" s="236"/>
      <c r="AP528" s="51"/>
      <c r="AQ528" s="51"/>
      <c r="AR528" s="51"/>
      <c r="AS528" s="51"/>
      <c r="AT528" s="51"/>
      <c r="AU528" s="51"/>
      <c r="AV528" s="51"/>
      <c r="AW528" s="51"/>
      <c r="AX528" s="51"/>
      <c r="AY528" s="51"/>
      <c r="AZ528" s="51"/>
      <c r="BA528" s="51"/>
      <c r="BB528" s="51"/>
      <c r="BC528" s="51"/>
      <c r="BD528" s="51"/>
      <c r="BE528" s="51"/>
      <c r="BF528" s="51"/>
      <c r="BG528" s="51"/>
      <c r="BH528" s="51"/>
      <c r="BI528" s="51"/>
      <c r="BJ528" s="51"/>
      <c r="BK528" s="51"/>
      <c r="BL528" s="51"/>
      <c r="BM528" s="51"/>
      <c r="BN528" s="51"/>
      <c r="BO528" s="51"/>
      <c r="BP528" s="51"/>
      <c r="BQ528" s="51"/>
      <c r="BR528" s="63"/>
      <c r="BS528" s="63"/>
      <c r="BT528" s="63"/>
      <c r="BU528" s="63"/>
      <c r="BV528" s="63"/>
      <c r="BW528" s="63"/>
      <c r="BX528" s="63"/>
      <c r="BY528" s="63"/>
      <c r="BZ528" s="63"/>
      <c r="CA528" s="63"/>
      <c r="CB528" s="63"/>
      <c r="CC528" s="63"/>
      <c r="CD528" s="63"/>
      <c r="CE528" s="63"/>
      <c r="CF528" s="63"/>
      <c r="CG528" s="63"/>
      <c r="CH528" s="63"/>
      <c r="CI528" s="63"/>
      <c r="CJ528" s="63"/>
      <c r="CK528" s="63"/>
    </row>
    <row r="529" spans="2:101" ht="13.5" hidden="1" outlineLevel="1">
      <c r="B529" s="15" t="s">
        <v>166</v>
      </c>
      <c r="C529" s="240">
        <v>69</v>
      </c>
      <c r="D529" s="240">
        <v>4</v>
      </c>
      <c r="E529" s="240"/>
      <c r="F529" s="240">
        <v>7</v>
      </c>
      <c r="G529" s="241">
        <v>2</v>
      </c>
      <c r="H529" s="241"/>
      <c r="I529" s="241"/>
      <c r="J529" s="241">
        <v>1</v>
      </c>
      <c r="K529" s="241"/>
      <c r="L529" s="241"/>
      <c r="M529" s="241"/>
      <c r="N529" s="241"/>
      <c r="O529" s="241"/>
      <c r="P529" s="241"/>
      <c r="Q529" s="241"/>
      <c r="R529" s="241"/>
      <c r="S529" s="241">
        <v>1</v>
      </c>
      <c r="T529" s="241"/>
      <c r="U529" s="241"/>
      <c r="V529" s="241"/>
      <c r="W529" s="241"/>
      <c r="X529" s="241"/>
      <c r="Y529" s="241"/>
      <c r="Z529" s="242">
        <f t="shared" si="3470"/>
        <v>84</v>
      </c>
      <c r="AA529" s="243">
        <f t="shared" si="3475"/>
        <v>375</v>
      </c>
      <c r="AB529" s="51"/>
      <c r="AC529" s="56" t="s">
        <v>166</v>
      </c>
      <c r="AD529" s="57">
        <f t="shared" si="3471"/>
        <v>80</v>
      </c>
      <c r="AE529" s="57">
        <f t="shared" si="3467"/>
        <v>2</v>
      </c>
      <c r="AF529" s="57">
        <f t="shared" si="3468"/>
        <v>0</v>
      </c>
      <c r="AG529" s="57">
        <f t="shared" si="3469"/>
        <v>0</v>
      </c>
      <c r="AH529" s="57">
        <f t="shared" si="3463"/>
        <v>1</v>
      </c>
      <c r="AI529" s="57">
        <f t="shared" si="3464"/>
        <v>0</v>
      </c>
      <c r="AJ529" s="57">
        <f t="shared" si="3465"/>
        <v>0</v>
      </c>
      <c r="AK529" s="57">
        <f t="shared" si="3466"/>
        <v>0</v>
      </c>
      <c r="AL529" s="57">
        <f t="shared" si="3472"/>
        <v>1</v>
      </c>
      <c r="AM529" s="57">
        <f t="shared" si="3473"/>
        <v>0</v>
      </c>
      <c r="AN529" s="58">
        <f t="shared" si="3474"/>
        <v>84</v>
      </c>
      <c r="AO529" s="236"/>
      <c r="AP529" s="51"/>
      <c r="AQ529" s="51"/>
      <c r="AR529" s="51"/>
      <c r="AS529" s="51"/>
      <c r="AT529" s="51"/>
      <c r="AU529" s="51"/>
      <c r="AV529" s="51"/>
      <c r="AW529" s="51"/>
      <c r="AX529" s="51"/>
      <c r="AY529" s="51"/>
      <c r="AZ529" s="51"/>
      <c r="BA529" s="51"/>
      <c r="BB529" s="51"/>
      <c r="BC529" s="51"/>
      <c r="BD529" s="51"/>
      <c r="BE529" s="51"/>
      <c r="BF529" s="51"/>
      <c r="BG529" s="51"/>
      <c r="BH529" s="51"/>
      <c r="BI529" s="51"/>
      <c r="BJ529" s="51"/>
      <c r="BK529" s="51"/>
      <c r="BL529" s="51"/>
      <c r="BM529" s="51"/>
      <c r="BN529" s="51"/>
      <c r="BO529" s="51"/>
      <c r="BP529" s="51"/>
      <c r="BQ529" s="51"/>
      <c r="BR529" s="63"/>
      <c r="BS529" s="63"/>
      <c r="BT529" s="63"/>
      <c r="BU529" s="63"/>
      <c r="BV529" s="63"/>
      <c r="BW529" s="63"/>
      <c r="BX529" s="63"/>
      <c r="BY529" s="63"/>
      <c r="BZ529" s="63"/>
      <c r="CA529" s="63"/>
      <c r="CB529" s="63"/>
      <c r="CC529" s="63"/>
      <c r="CD529" s="63"/>
      <c r="CE529" s="63"/>
      <c r="CF529" s="63"/>
      <c r="CG529" s="63"/>
      <c r="CH529" s="63"/>
      <c r="CI529" s="63"/>
      <c r="CJ529" s="63"/>
      <c r="CK529" s="63"/>
    </row>
    <row r="530" spans="2:101" ht="13.5" hidden="1" outlineLevel="1">
      <c r="B530" s="15" t="s">
        <v>167</v>
      </c>
      <c r="C530" s="240">
        <v>51</v>
      </c>
      <c r="D530" s="240">
        <v>1</v>
      </c>
      <c r="E530" s="240"/>
      <c r="F530" s="240">
        <v>8</v>
      </c>
      <c r="G530" s="241">
        <v>1</v>
      </c>
      <c r="H530" s="241"/>
      <c r="I530" s="241"/>
      <c r="J530" s="241"/>
      <c r="K530" s="241"/>
      <c r="L530" s="241"/>
      <c r="M530" s="241"/>
      <c r="N530" s="241"/>
      <c r="O530" s="241"/>
      <c r="P530" s="241"/>
      <c r="Q530" s="241"/>
      <c r="R530" s="241"/>
      <c r="S530" s="241"/>
      <c r="T530" s="241"/>
      <c r="U530" s="241"/>
      <c r="V530" s="241"/>
      <c r="W530" s="241"/>
      <c r="X530" s="241"/>
      <c r="Y530" s="241"/>
      <c r="Z530" s="242">
        <f t="shared" si="3470"/>
        <v>61</v>
      </c>
      <c r="AA530" s="243">
        <f t="shared" si="3475"/>
        <v>316</v>
      </c>
      <c r="AB530" s="51"/>
      <c r="AC530" s="56" t="s">
        <v>167</v>
      </c>
      <c r="AD530" s="57">
        <f t="shared" si="3471"/>
        <v>60</v>
      </c>
      <c r="AE530" s="57">
        <f t="shared" si="3467"/>
        <v>1</v>
      </c>
      <c r="AF530" s="57">
        <f t="shared" si="3468"/>
        <v>0</v>
      </c>
      <c r="AG530" s="57">
        <f t="shared" si="3469"/>
        <v>0</v>
      </c>
      <c r="AH530" s="57">
        <f t="shared" si="3463"/>
        <v>0</v>
      </c>
      <c r="AI530" s="57">
        <f t="shared" si="3464"/>
        <v>0</v>
      </c>
      <c r="AJ530" s="57">
        <f t="shared" si="3465"/>
        <v>0</v>
      </c>
      <c r="AK530" s="57">
        <f t="shared" si="3466"/>
        <v>0</v>
      </c>
      <c r="AL530" s="57">
        <f t="shared" si="3472"/>
        <v>0</v>
      </c>
      <c r="AM530" s="57">
        <f t="shared" si="3473"/>
        <v>0</v>
      </c>
      <c r="AN530" s="58">
        <f t="shared" si="3474"/>
        <v>61</v>
      </c>
      <c r="AO530" s="236"/>
      <c r="AP530" s="51"/>
      <c r="AQ530" s="51"/>
      <c r="AR530" s="51"/>
      <c r="AS530" s="51"/>
      <c r="AT530" s="51"/>
      <c r="AU530" s="51"/>
      <c r="AV530" s="51"/>
      <c r="AW530" s="51"/>
      <c r="AX530" s="51"/>
      <c r="AY530" s="51"/>
      <c r="AZ530" s="51"/>
      <c r="BA530" s="51"/>
      <c r="BB530" s="51"/>
      <c r="BC530" s="51"/>
      <c r="BD530" s="51"/>
      <c r="BE530" s="51"/>
      <c r="BF530" s="51"/>
      <c r="BG530" s="51"/>
      <c r="BH530" s="51"/>
      <c r="BI530" s="51"/>
      <c r="BJ530" s="51"/>
      <c r="BK530" s="51"/>
      <c r="BL530" s="51"/>
      <c r="BM530" s="51"/>
      <c r="BN530" s="51"/>
      <c r="BO530" s="51"/>
      <c r="BP530" s="51"/>
      <c r="BQ530" s="51"/>
      <c r="BR530" s="63"/>
      <c r="BS530" s="63"/>
      <c r="BT530" s="63"/>
      <c r="BU530" s="63"/>
      <c r="BV530" s="63"/>
      <c r="BW530" s="63"/>
      <c r="BX530" s="63"/>
      <c r="BY530" s="63"/>
      <c r="BZ530" s="63"/>
      <c r="CA530" s="63"/>
      <c r="CB530" s="63"/>
      <c r="CC530" s="63"/>
      <c r="CD530" s="63"/>
      <c r="CE530" s="63"/>
      <c r="CF530" s="63"/>
      <c r="CG530" s="63"/>
      <c r="CH530" s="63"/>
      <c r="CI530" s="63"/>
      <c r="CJ530" s="63"/>
      <c r="CK530" s="63"/>
    </row>
    <row r="531" spans="2:101" ht="13.5" hidden="1" outlineLevel="1">
      <c r="B531" s="15" t="s">
        <v>168</v>
      </c>
      <c r="C531" s="240">
        <v>59</v>
      </c>
      <c r="D531" s="240">
        <v>4</v>
      </c>
      <c r="E531" s="240"/>
      <c r="F531" s="240">
        <v>5</v>
      </c>
      <c r="G531" s="241">
        <v>3</v>
      </c>
      <c r="H531" s="241"/>
      <c r="I531" s="241"/>
      <c r="J531" s="241">
        <v>2</v>
      </c>
      <c r="K531" s="241"/>
      <c r="L531" s="241"/>
      <c r="M531" s="241"/>
      <c r="N531" s="241"/>
      <c r="O531" s="241"/>
      <c r="P531" s="241"/>
      <c r="Q531" s="241"/>
      <c r="R531" s="241"/>
      <c r="S531" s="241"/>
      <c r="T531" s="241"/>
      <c r="U531" s="241"/>
      <c r="V531" s="241"/>
      <c r="W531" s="241"/>
      <c r="X531" s="241"/>
      <c r="Y531" s="241"/>
      <c r="Z531" s="242">
        <f t="shared" si="3470"/>
        <v>73</v>
      </c>
      <c r="AA531" s="243">
        <f t="shared" si="3475"/>
        <v>287</v>
      </c>
      <c r="AB531" s="51"/>
      <c r="AC531" s="59" t="s">
        <v>168</v>
      </c>
      <c r="AD531" s="60">
        <f t="shared" si="3471"/>
        <v>68</v>
      </c>
      <c r="AE531" s="60">
        <f t="shared" si="3467"/>
        <v>3</v>
      </c>
      <c r="AF531" s="60">
        <f t="shared" si="3468"/>
        <v>0</v>
      </c>
      <c r="AG531" s="60">
        <f t="shared" si="3469"/>
        <v>0</v>
      </c>
      <c r="AH531" s="60">
        <f t="shared" si="3463"/>
        <v>2</v>
      </c>
      <c r="AI531" s="60">
        <f t="shared" si="3464"/>
        <v>0</v>
      </c>
      <c r="AJ531" s="60">
        <f t="shared" si="3465"/>
        <v>0</v>
      </c>
      <c r="AK531" s="60">
        <f t="shared" si="3466"/>
        <v>0</v>
      </c>
      <c r="AL531" s="60">
        <f t="shared" si="3472"/>
        <v>0</v>
      </c>
      <c r="AM531" s="60">
        <f t="shared" si="3473"/>
        <v>0</v>
      </c>
      <c r="AN531" s="61">
        <f t="shared" si="3474"/>
        <v>73</v>
      </c>
      <c r="AO531" s="236"/>
      <c r="AP531" s="51"/>
      <c r="AQ531" s="51"/>
      <c r="AR531" s="51"/>
      <c r="AS531" s="51"/>
      <c r="AT531" s="51"/>
      <c r="AU531" s="51"/>
      <c r="AV531" s="51"/>
      <c r="AW531" s="51"/>
      <c r="AX531" s="51"/>
      <c r="AY531" s="51"/>
      <c r="AZ531" s="51"/>
      <c r="BA531" s="51"/>
      <c r="BB531" s="51"/>
      <c r="BC531" s="51"/>
      <c r="BD531" s="51"/>
      <c r="BE531" s="51"/>
      <c r="BF531" s="51"/>
      <c r="BG531" s="51"/>
      <c r="BH531" s="51"/>
      <c r="BI531" s="51"/>
      <c r="BJ531" s="51"/>
      <c r="BK531" s="51"/>
      <c r="BL531" s="51"/>
      <c r="BM531" s="51"/>
      <c r="BN531" s="51"/>
      <c r="BO531" s="51"/>
      <c r="BP531" s="51"/>
      <c r="BQ531" s="51"/>
      <c r="BR531" s="63"/>
      <c r="BS531" s="63"/>
      <c r="BT531" s="63"/>
      <c r="BU531" s="63"/>
      <c r="BV531" s="63"/>
      <c r="BW531" s="63"/>
      <c r="BX531" s="63"/>
      <c r="BY531" s="63"/>
      <c r="BZ531" s="63"/>
      <c r="CA531" s="63"/>
      <c r="CB531" s="63"/>
      <c r="CC531" s="63"/>
      <c r="CD531" s="63"/>
      <c r="CE531" s="63"/>
      <c r="CF531" s="63"/>
      <c r="CG531" s="63"/>
      <c r="CH531" s="63"/>
      <c r="CI531" s="63"/>
      <c r="CJ531" s="63"/>
      <c r="CK531" s="63"/>
    </row>
    <row r="532" spans="2:101" ht="13.5" hidden="1" outlineLevel="1">
      <c r="B532" s="15" t="s">
        <v>169</v>
      </c>
      <c r="C532" s="240">
        <v>52</v>
      </c>
      <c r="D532" s="240">
        <v>2</v>
      </c>
      <c r="E532" s="240"/>
      <c r="F532" s="240">
        <v>3</v>
      </c>
      <c r="G532" s="241">
        <v>1</v>
      </c>
      <c r="H532" s="241"/>
      <c r="I532" s="241"/>
      <c r="J532" s="241"/>
      <c r="K532" s="241"/>
      <c r="L532" s="241"/>
      <c r="M532" s="241"/>
      <c r="N532" s="241"/>
      <c r="O532" s="241"/>
      <c r="P532" s="241"/>
      <c r="Q532" s="241"/>
      <c r="R532" s="241"/>
      <c r="S532" s="241"/>
      <c r="T532" s="241"/>
      <c r="U532" s="241"/>
      <c r="V532" s="241"/>
      <c r="W532" s="241"/>
      <c r="X532" s="241"/>
      <c r="Y532" s="241"/>
      <c r="Z532" s="242">
        <f t="shared" si="3470"/>
        <v>58</v>
      </c>
      <c r="AA532" s="243">
        <f t="shared" si="3475"/>
        <v>276</v>
      </c>
      <c r="AB532" s="51"/>
      <c r="AC532" s="59" t="s">
        <v>169</v>
      </c>
      <c r="AD532" s="60">
        <f t="shared" si="3471"/>
        <v>57</v>
      </c>
      <c r="AE532" s="60">
        <f t="shared" si="3467"/>
        <v>1</v>
      </c>
      <c r="AF532" s="60">
        <f t="shared" si="3468"/>
        <v>0</v>
      </c>
      <c r="AG532" s="60">
        <f t="shared" si="3469"/>
        <v>0</v>
      </c>
      <c r="AH532" s="60">
        <f t="shared" si="3463"/>
        <v>0</v>
      </c>
      <c r="AI532" s="60">
        <f t="shared" si="3464"/>
        <v>0</v>
      </c>
      <c r="AJ532" s="60">
        <f t="shared" si="3465"/>
        <v>0</v>
      </c>
      <c r="AK532" s="60">
        <f t="shared" si="3466"/>
        <v>0</v>
      </c>
      <c r="AL532" s="60">
        <f t="shared" si="3472"/>
        <v>0</v>
      </c>
      <c r="AM532" s="60">
        <f t="shared" si="3473"/>
        <v>0</v>
      </c>
      <c r="AN532" s="61">
        <f t="shared" si="3474"/>
        <v>58</v>
      </c>
      <c r="AO532" s="236"/>
      <c r="AP532" s="51"/>
      <c r="AQ532" s="51"/>
      <c r="AR532" s="51"/>
      <c r="AS532" s="51"/>
      <c r="AT532" s="51"/>
      <c r="AU532" s="51"/>
      <c r="AV532" s="51"/>
      <c r="AW532" s="51"/>
      <c r="AX532" s="51"/>
      <c r="AY532" s="51"/>
      <c r="AZ532" s="51"/>
      <c r="BA532" s="51"/>
      <c r="BB532" s="51"/>
      <c r="BC532" s="51"/>
      <c r="BD532" s="51"/>
      <c r="BE532" s="51"/>
      <c r="BF532" s="51"/>
      <c r="BG532" s="51"/>
      <c r="BH532" s="51"/>
      <c r="BI532" s="51"/>
      <c r="BJ532" s="51"/>
      <c r="BK532" s="51"/>
      <c r="BL532" s="51"/>
      <c r="BM532" s="51"/>
      <c r="BN532" s="51"/>
      <c r="BO532" s="51"/>
      <c r="BP532" s="51"/>
      <c r="BQ532" s="51"/>
      <c r="BR532" s="63"/>
      <c r="BS532" s="63"/>
      <c r="BT532" s="63"/>
      <c r="BU532" s="63"/>
      <c r="BV532" s="63"/>
      <c r="BW532" s="63"/>
      <c r="BX532" s="63"/>
      <c r="BY532" s="63"/>
      <c r="BZ532" s="63"/>
      <c r="CA532" s="63"/>
      <c r="CB532" s="63"/>
      <c r="CC532" s="63"/>
      <c r="CD532" s="63"/>
      <c r="CE532" s="63"/>
      <c r="CF532" s="63"/>
      <c r="CG532" s="63"/>
      <c r="CH532" s="63"/>
      <c r="CI532" s="63"/>
      <c r="CJ532" s="63"/>
      <c r="CK532" s="63"/>
    </row>
    <row r="533" spans="2:101" ht="13.5" hidden="1" outlineLevel="1">
      <c r="B533" s="15" t="s">
        <v>170</v>
      </c>
      <c r="C533" s="240">
        <v>54</v>
      </c>
      <c r="D533" s="240">
        <v>6</v>
      </c>
      <c r="E533" s="240"/>
      <c r="F533" s="240">
        <v>7</v>
      </c>
      <c r="G533" s="241">
        <v>3</v>
      </c>
      <c r="H533" s="241"/>
      <c r="I533" s="241"/>
      <c r="J533" s="241">
        <v>1</v>
      </c>
      <c r="K533" s="241"/>
      <c r="L533" s="241"/>
      <c r="M533" s="241"/>
      <c r="N533" s="241"/>
      <c r="O533" s="241"/>
      <c r="P533" s="241"/>
      <c r="Q533" s="241"/>
      <c r="R533" s="241"/>
      <c r="S533" s="241"/>
      <c r="T533" s="241"/>
      <c r="U533" s="241"/>
      <c r="V533" s="241"/>
      <c r="W533" s="241"/>
      <c r="X533" s="241"/>
      <c r="Y533" s="241"/>
      <c r="Z533" s="242">
        <f t="shared" si="3470"/>
        <v>71</v>
      </c>
      <c r="AA533" s="243">
        <f t="shared" si="3475"/>
        <v>263</v>
      </c>
      <c r="AB533" s="51"/>
      <c r="AC533" s="59" t="s">
        <v>170</v>
      </c>
      <c r="AD533" s="60">
        <f t="shared" si="3471"/>
        <v>67</v>
      </c>
      <c r="AE533" s="60">
        <f t="shared" si="3467"/>
        <v>3</v>
      </c>
      <c r="AF533" s="60">
        <f t="shared" si="3468"/>
        <v>0</v>
      </c>
      <c r="AG533" s="60">
        <f t="shared" si="3469"/>
        <v>0</v>
      </c>
      <c r="AH533" s="60">
        <f t="shared" si="3463"/>
        <v>1</v>
      </c>
      <c r="AI533" s="60">
        <f t="shared" si="3464"/>
        <v>0</v>
      </c>
      <c r="AJ533" s="60">
        <f t="shared" si="3465"/>
        <v>0</v>
      </c>
      <c r="AK533" s="60">
        <f t="shared" si="3466"/>
        <v>0</v>
      </c>
      <c r="AL533" s="60">
        <f t="shared" si="3472"/>
        <v>0</v>
      </c>
      <c r="AM533" s="60">
        <f t="shared" si="3473"/>
        <v>0</v>
      </c>
      <c r="AN533" s="61">
        <f t="shared" si="3474"/>
        <v>71</v>
      </c>
      <c r="AO533" s="236"/>
      <c r="AP533" s="51"/>
      <c r="AQ533" s="51"/>
      <c r="AR533" s="51"/>
      <c r="AS533" s="51"/>
      <c r="AT533" s="51"/>
      <c r="AU533" s="51"/>
      <c r="AV533" s="51"/>
      <c r="AW533" s="51"/>
      <c r="AX533" s="51"/>
      <c r="AY533" s="51"/>
      <c r="AZ533" s="51"/>
      <c r="BA533" s="51"/>
      <c r="BB533" s="51"/>
      <c r="BC533" s="51"/>
      <c r="BD533" s="51"/>
      <c r="BE533" s="51"/>
      <c r="BF533" s="51"/>
      <c r="BG533" s="51"/>
      <c r="BH533" s="51"/>
      <c r="BI533" s="51"/>
      <c r="BJ533" s="51"/>
      <c r="BK533" s="51"/>
      <c r="BL533" s="51"/>
      <c r="BM533" s="51"/>
      <c r="BN533" s="51"/>
      <c r="BO533" s="51"/>
      <c r="BP533" s="51"/>
      <c r="BQ533" s="51"/>
      <c r="BR533" s="63"/>
      <c r="BS533" s="63"/>
      <c r="BT533" s="63"/>
      <c r="BU533" s="63"/>
      <c r="BV533" s="63"/>
      <c r="BW533" s="63"/>
      <c r="BX533" s="63"/>
      <c r="BY533" s="63"/>
      <c r="BZ533" s="63"/>
      <c r="CA533" s="63"/>
      <c r="CB533" s="63"/>
      <c r="CC533" s="63"/>
      <c r="CD533" s="63"/>
      <c r="CE533" s="63"/>
      <c r="CF533" s="63"/>
      <c r="CG533" s="63"/>
      <c r="CH533" s="63"/>
      <c r="CI533" s="63"/>
      <c r="CJ533" s="63"/>
      <c r="CK533" s="63"/>
    </row>
    <row r="534" spans="2:101" ht="14.25" hidden="1" outlineLevel="1" thickBot="1">
      <c r="B534" s="15" t="s">
        <v>171</v>
      </c>
      <c r="C534" s="240">
        <v>42</v>
      </c>
      <c r="D534" s="240">
        <v>2</v>
      </c>
      <c r="E534" s="240"/>
      <c r="F534" s="240">
        <v>3</v>
      </c>
      <c r="G534" s="241"/>
      <c r="H534" s="241"/>
      <c r="I534" s="241"/>
      <c r="J534" s="241"/>
      <c r="K534" s="241"/>
      <c r="L534" s="241"/>
      <c r="M534" s="241"/>
      <c r="N534" s="241"/>
      <c r="O534" s="241"/>
      <c r="P534" s="241"/>
      <c r="Q534" s="241"/>
      <c r="R534" s="241"/>
      <c r="S534" s="241"/>
      <c r="T534" s="241"/>
      <c r="U534" s="241"/>
      <c r="V534" s="241"/>
      <c r="W534" s="241"/>
      <c r="X534" s="241"/>
      <c r="Y534" s="241"/>
      <c r="Z534" s="242">
        <f t="shared" si="3470"/>
        <v>47</v>
      </c>
      <c r="AA534" s="243">
        <f t="shared" si="3475"/>
        <v>249</v>
      </c>
      <c r="AB534" s="51"/>
      <c r="AC534" s="64" t="s">
        <v>171</v>
      </c>
      <c r="AD534" s="65">
        <f t="shared" si="3471"/>
        <v>47</v>
      </c>
      <c r="AE534" s="65">
        <f t="shared" si="3467"/>
        <v>0</v>
      </c>
      <c r="AF534" s="65">
        <f t="shared" si="3468"/>
        <v>0</v>
      </c>
      <c r="AG534" s="65">
        <f t="shared" si="3469"/>
        <v>0</v>
      </c>
      <c r="AH534" s="65">
        <f t="shared" si="3463"/>
        <v>0</v>
      </c>
      <c r="AI534" s="65">
        <f t="shared" si="3464"/>
        <v>0</v>
      </c>
      <c r="AJ534" s="65">
        <f t="shared" si="3465"/>
        <v>0</v>
      </c>
      <c r="AK534" s="65">
        <f t="shared" si="3466"/>
        <v>0</v>
      </c>
      <c r="AL534" s="65">
        <f t="shared" si="3472"/>
        <v>0</v>
      </c>
      <c r="AM534" s="65">
        <f t="shared" si="3473"/>
        <v>0</v>
      </c>
      <c r="AN534" s="66">
        <f t="shared" si="3474"/>
        <v>47</v>
      </c>
      <c r="AO534" s="236"/>
      <c r="AP534" s="51"/>
      <c r="AQ534" s="51"/>
      <c r="AR534" s="51"/>
      <c r="AS534" s="51"/>
      <c r="AT534" s="51"/>
      <c r="AU534" s="51"/>
      <c r="AV534" s="51"/>
      <c r="AW534" s="51"/>
      <c r="AX534" s="51"/>
      <c r="AY534" s="51"/>
      <c r="AZ534" s="51"/>
      <c r="BA534" s="51"/>
      <c r="BB534" s="51"/>
      <c r="BC534" s="51"/>
      <c r="BD534" s="51"/>
      <c r="BE534" s="51"/>
      <c r="BF534" s="51"/>
      <c r="BG534" s="51"/>
      <c r="BH534" s="51"/>
      <c r="BI534" s="51"/>
      <c r="BJ534" s="51"/>
      <c r="BK534" s="51"/>
      <c r="BL534" s="51"/>
      <c r="BM534" s="51"/>
      <c r="BN534" s="51"/>
      <c r="BO534" s="51"/>
      <c r="BP534" s="51"/>
      <c r="BQ534" s="51"/>
      <c r="BR534" s="63"/>
      <c r="BS534" s="63"/>
      <c r="BT534" s="63"/>
      <c r="BU534" s="63"/>
      <c r="BV534" s="63"/>
      <c r="BW534" s="63"/>
      <c r="BX534" s="63"/>
      <c r="BY534" s="63"/>
      <c r="BZ534" s="63"/>
      <c r="CA534" s="63"/>
      <c r="CB534" s="63"/>
      <c r="CC534" s="63"/>
      <c r="CD534" s="63"/>
      <c r="CE534" s="63"/>
      <c r="CF534" s="63"/>
      <c r="CG534" s="63"/>
      <c r="CH534" s="63"/>
      <c r="CI534" s="63"/>
      <c r="CJ534" s="63"/>
      <c r="CK534" s="63"/>
    </row>
    <row r="535" spans="2:101" s="32" customFormat="1" ht="13.5" hidden="1" outlineLevel="1">
      <c r="B535" s="18"/>
      <c r="C535" s="104"/>
      <c r="D535" s="104"/>
      <c r="E535" s="104"/>
      <c r="F535" s="104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6"/>
      <c r="AA535" s="63"/>
      <c r="AB535" s="51"/>
      <c r="AC535" s="103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236"/>
      <c r="AP535" s="51"/>
      <c r="AQ535" s="51"/>
      <c r="AR535" s="51"/>
      <c r="AS535" s="51"/>
      <c r="AT535" s="51"/>
      <c r="AU535" s="51"/>
      <c r="AV535" s="51"/>
      <c r="AW535" s="51"/>
      <c r="AX535" s="51"/>
      <c r="AY535" s="51"/>
      <c r="AZ535" s="51"/>
      <c r="BA535" s="51"/>
      <c r="BB535" s="51"/>
      <c r="BC535" s="51"/>
      <c r="BD535" s="51"/>
      <c r="BE535" s="51"/>
      <c r="BF535" s="51"/>
      <c r="BG535" s="51"/>
      <c r="BH535" s="51"/>
      <c r="BI535" s="51"/>
      <c r="BJ535" s="51"/>
      <c r="BK535" s="51"/>
      <c r="BL535" s="51"/>
      <c r="BM535" s="51"/>
      <c r="BN535" s="51"/>
      <c r="BO535" s="51"/>
      <c r="BP535" s="51"/>
      <c r="BQ535" s="51"/>
      <c r="BR535" s="63"/>
      <c r="BS535" s="63"/>
      <c r="BT535" s="63"/>
      <c r="BU535" s="63"/>
      <c r="BV535" s="63"/>
      <c r="BW535" s="63"/>
      <c r="BX535" s="63"/>
      <c r="BY535" s="63"/>
      <c r="BZ535" s="63"/>
      <c r="CA535" s="63"/>
      <c r="CB535" s="63"/>
      <c r="CC535" s="63"/>
      <c r="CD535" s="63"/>
      <c r="CE535" s="63"/>
      <c r="CF535" s="63"/>
      <c r="CG535" s="63"/>
      <c r="CH535" s="63"/>
      <c r="CI535" s="63"/>
      <c r="CJ535" s="63"/>
      <c r="CK535" s="63"/>
    </row>
    <row r="536" spans="2:101" s="13" customFormat="1" ht="13.5" collapsed="1">
      <c r="B536" s="18"/>
      <c r="C536" s="104"/>
      <c r="D536" s="104"/>
      <c r="E536" s="104"/>
      <c r="F536" s="104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6"/>
      <c r="AA536" s="63"/>
      <c r="AB536" s="51"/>
      <c r="AC536" s="103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236"/>
      <c r="AP536" s="51"/>
      <c r="AQ536" s="51"/>
      <c r="AR536" s="51"/>
      <c r="AS536" s="51"/>
      <c r="AT536" s="51"/>
      <c r="AU536" s="51"/>
      <c r="AV536" s="51"/>
      <c r="AW536" s="51"/>
      <c r="AX536" s="51"/>
      <c r="AY536" s="51"/>
      <c r="AZ536" s="51"/>
      <c r="BA536" s="51"/>
      <c r="BB536" s="51"/>
      <c r="BC536" s="51"/>
      <c r="BD536" s="51"/>
      <c r="BE536" s="51"/>
      <c r="BF536" s="51"/>
      <c r="BG536" s="51"/>
      <c r="BH536" s="51"/>
      <c r="BI536" s="51"/>
      <c r="BJ536" s="51"/>
      <c r="BK536" s="51"/>
      <c r="BL536" s="51"/>
      <c r="BM536" s="51"/>
      <c r="BN536" s="51"/>
      <c r="BO536" s="51"/>
      <c r="BP536" s="51"/>
      <c r="BQ536" s="51"/>
      <c r="BR536" s="63"/>
      <c r="BS536" s="63"/>
      <c r="BT536" s="63"/>
      <c r="BU536" s="63"/>
      <c r="BV536" s="63"/>
      <c r="BW536" s="63"/>
      <c r="BX536" s="63"/>
      <c r="BY536" s="63"/>
      <c r="BZ536" s="63"/>
      <c r="CA536" s="63"/>
      <c r="CB536" s="63"/>
      <c r="CC536" s="63"/>
      <c r="CD536" s="63"/>
      <c r="CE536" s="63"/>
      <c r="CF536" s="63"/>
      <c r="CG536" s="63"/>
      <c r="CH536" s="63"/>
      <c r="CI536" s="63"/>
      <c r="CJ536" s="63"/>
      <c r="CK536" s="63"/>
    </row>
    <row r="537" spans="2:101" ht="17.25" customHeight="1">
      <c r="B537" s="3" t="s">
        <v>243</v>
      </c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 t="s">
        <v>191</v>
      </c>
      <c r="P537" s="3"/>
      <c r="Q537" s="3"/>
      <c r="R537" s="3"/>
      <c r="S537" s="3"/>
      <c r="T537" s="3"/>
      <c r="U537" s="95">
        <v>1</v>
      </c>
      <c r="V537" s="340" t="s">
        <v>181</v>
      </c>
      <c r="W537" s="341"/>
      <c r="X537" s="341"/>
      <c r="Y537" s="117" t="str">
        <f>VLOOKUP(U537,$AO$546:$AP$569,2,FALSE)</f>
        <v>07:00-08:00</v>
      </c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234"/>
      <c r="CG537" s="43"/>
      <c r="CH537" s="43"/>
      <c r="CI537" s="43"/>
      <c r="CJ537" s="43"/>
      <c r="CK537" s="43"/>
    </row>
    <row r="538" spans="2:101" ht="17.25" customHeight="1">
      <c r="B538" s="4" t="s">
        <v>0</v>
      </c>
      <c r="C538" s="5" t="s">
        <v>179</v>
      </c>
      <c r="D538" s="5"/>
      <c r="E538" s="5"/>
      <c r="F538" s="5"/>
      <c r="G538" s="107" t="s">
        <v>244</v>
      </c>
      <c r="H538" s="7"/>
      <c r="I538" s="7"/>
      <c r="J538" s="6" t="s">
        <v>234</v>
      </c>
      <c r="K538" s="7"/>
      <c r="M538" s="7"/>
      <c r="P538" s="8"/>
      <c r="Q538" s="9"/>
      <c r="R538" s="6"/>
      <c r="S538" s="6"/>
      <c r="T538" s="2"/>
      <c r="U538" s="156">
        <f>IF(BO552=MAX($BO$17:$BO$20),BO552,IF(BO553=MAX(BO552:BO555),BO553,IF(BO554=MAX(BO552:BO555),BO554,IF(BO555=MAX(BO552:BO555),BO555,""))))</f>
        <v>1</v>
      </c>
      <c r="V538" s="340" t="s">
        <v>180</v>
      </c>
      <c r="W538" s="341"/>
      <c r="X538" s="341"/>
      <c r="Y538" s="117" t="str">
        <f>VLOOKUP(U538,$AO$546:$AP$569,2,FALSE)</f>
        <v>07:00-08:00</v>
      </c>
      <c r="Z538" s="118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234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4"/>
      <c r="BZ538" s="43"/>
      <c r="CA538" s="43"/>
      <c r="CB538" s="43"/>
      <c r="CC538" s="43"/>
      <c r="CD538" s="150"/>
      <c r="CE538" s="150"/>
      <c r="CF538" s="150"/>
      <c r="CG538" s="43"/>
      <c r="CH538" s="43"/>
      <c r="CI538" s="43"/>
      <c r="CJ538" s="43"/>
      <c r="CK538" s="43"/>
    </row>
    <row r="539" spans="2:101" ht="17.25" customHeight="1">
      <c r="B539" s="4" t="s">
        <v>242</v>
      </c>
      <c r="C539" s="6" t="s">
        <v>224</v>
      </c>
      <c r="D539" s="6"/>
      <c r="E539" s="4"/>
      <c r="F539" s="7"/>
      <c r="G539" s="107" t="s">
        <v>1</v>
      </c>
      <c r="H539" s="7"/>
      <c r="I539" s="7"/>
      <c r="J539" s="6" t="s">
        <v>227</v>
      </c>
      <c r="K539" s="7"/>
      <c r="M539" s="7"/>
      <c r="P539" s="8"/>
      <c r="Q539" s="9"/>
      <c r="R539" s="6"/>
      <c r="S539" s="6"/>
      <c r="T539" s="2"/>
      <c r="U539" s="96">
        <f>IF(BO562=MAX($BO$27:$BO$30),BO562,IF(BO563=MAX(BO562:BO565),BO563,IF(BO564=MAX(BO562:BO565),BO564,IF(BO565=MAX(BO562:BO565),BO565,""))))</f>
        <v>3</v>
      </c>
      <c r="V539" s="340" t="s">
        <v>175</v>
      </c>
      <c r="W539" s="341"/>
      <c r="X539" s="341"/>
      <c r="Y539" s="117" t="str">
        <f>VLOOKUP(U539,$AO$546:$AP$569,2,FALSE)</f>
        <v>18:00-19:00</v>
      </c>
      <c r="Z539" s="119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4"/>
      <c r="BZ539" s="43"/>
      <c r="CA539" s="43"/>
      <c r="CB539" s="43"/>
      <c r="CC539" s="43"/>
      <c r="CD539" s="150"/>
      <c r="CE539" s="150"/>
      <c r="CF539" s="150"/>
    </row>
    <row r="540" spans="2:101" ht="14.25">
      <c r="B540" s="11" t="s">
        <v>2</v>
      </c>
      <c r="C540" s="6" t="s">
        <v>225</v>
      </c>
      <c r="D540" s="12"/>
      <c r="E540" s="7"/>
      <c r="F540" s="7"/>
      <c r="G540" s="107" t="s">
        <v>245</v>
      </c>
      <c r="H540" s="7"/>
      <c r="I540" s="7"/>
      <c r="J540" s="6" t="s">
        <v>228</v>
      </c>
      <c r="K540" s="7"/>
      <c r="M540" s="7"/>
      <c r="P540" s="8"/>
      <c r="Q540" s="9"/>
      <c r="R540" s="6"/>
      <c r="S540" s="6"/>
      <c r="T540" s="2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</row>
    <row r="541" spans="2:101" ht="14.25">
      <c r="B541" s="11"/>
      <c r="C541" s="12"/>
      <c r="D541" s="12"/>
      <c r="E541" s="7"/>
      <c r="F541" s="7"/>
      <c r="G541" s="107"/>
      <c r="H541" s="7"/>
      <c r="I541" s="7"/>
      <c r="J541" s="6"/>
      <c r="K541" s="7"/>
      <c r="M541" s="7"/>
      <c r="P541" s="8"/>
      <c r="Q541" s="9"/>
      <c r="R541" s="6"/>
      <c r="S541" s="6"/>
      <c r="T541" s="2"/>
      <c r="U541" s="120" t="str">
        <f>IF(Y537=Y538,"Hora Pico dia igual a Hora Pico Manhã",IF(Y537=Y539,"Hora Pico Dia igual a Hora Pico Tarde",""))</f>
        <v>Hora Pico dia igual a Hora Pico Manhã</v>
      </c>
      <c r="V541" s="2"/>
      <c r="W541" s="2"/>
      <c r="X541" s="2"/>
      <c r="Y541" s="2"/>
      <c r="Z541" s="2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R541" s="1"/>
    </row>
    <row r="542" spans="2:101" ht="13.5" hidden="1" outlineLevel="1" thickBot="1"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R542" s="1"/>
    </row>
    <row r="543" spans="2:101" s="48" customFormat="1" ht="12.75" hidden="1" customHeight="1" outlineLevel="1">
      <c r="B543" s="348" t="s">
        <v>3</v>
      </c>
      <c r="C543" s="369" t="s">
        <v>45</v>
      </c>
      <c r="D543" s="369"/>
      <c r="E543" s="369"/>
      <c r="F543" s="369"/>
      <c r="G543" s="369" t="s">
        <v>46</v>
      </c>
      <c r="H543" s="369"/>
      <c r="I543" s="369"/>
      <c r="J543" s="369"/>
      <c r="K543" s="369"/>
      <c r="L543" s="369"/>
      <c r="M543" s="369"/>
      <c r="N543" s="369"/>
      <c r="O543" s="369"/>
      <c r="P543" s="369"/>
      <c r="Q543" s="369"/>
      <c r="R543" s="369"/>
      <c r="S543" s="369"/>
      <c r="T543" s="369"/>
      <c r="U543" s="369"/>
      <c r="V543" s="369"/>
      <c r="W543" s="369"/>
      <c r="X543" s="369"/>
      <c r="Y543" s="369"/>
      <c r="Z543" s="348" t="s">
        <v>47</v>
      </c>
      <c r="AA543" s="348" t="s">
        <v>48</v>
      </c>
      <c r="AB543" s="47"/>
      <c r="AC543" s="370" t="s">
        <v>49</v>
      </c>
      <c r="AD543" s="373" t="s">
        <v>4</v>
      </c>
      <c r="AE543" s="374" t="s">
        <v>50</v>
      </c>
      <c r="AF543" s="374"/>
      <c r="AG543" s="374"/>
      <c r="AH543" s="374"/>
      <c r="AI543" s="374"/>
      <c r="AJ543" s="374"/>
      <c r="AK543" s="374"/>
      <c r="AL543" s="374"/>
      <c r="AM543" s="374"/>
      <c r="AN543" s="375" t="s">
        <v>8</v>
      </c>
      <c r="AO543" s="235"/>
      <c r="AP543" s="355" t="s">
        <v>3</v>
      </c>
      <c r="AQ543" s="358" t="s">
        <v>45</v>
      </c>
      <c r="AR543" s="358"/>
      <c r="AS543" s="358"/>
      <c r="AT543" s="358"/>
      <c r="AU543" s="358" t="s">
        <v>46</v>
      </c>
      <c r="AV543" s="358"/>
      <c r="AW543" s="358"/>
      <c r="AX543" s="358"/>
      <c r="AY543" s="358"/>
      <c r="AZ543" s="358"/>
      <c r="BA543" s="358"/>
      <c r="BB543" s="358"/>
      <c r="BC543" s="358"/>
      <c r="BD543" s="358"/>
      <c r="BE543" s="358"/>
      <c r="BF543" s="358"/>
      <c r="BG543" s="358"/>
      <c r="BH543" s="358"/>
      <c r="BI543" s="358"/>
      <c r="BJ543" s="358"/>
      <c r="BK543" s="358"/>
      <c r="BL543" s="358"/>
      <c r="BM543" s="358"/>
      <c r="BN543" s="359" t="s">
        <v>48</v>
      </c>
      <c r="BO543" s="47"/>
      <c r="BP543" s="47"/>
      <c r="BQ543" s="47"/>
      <c r="BR543" s="362" t="s">
        <v>49</v>
      </c>
      <c r="BS543" s="342" t="s">
        <v>4</v>
      </c>
      <c r="BT543" s="365" t="s">
        <v>50</v>
      </c>
      <c r="BU543" s="365"/>
      <c r="BV543" s="365"/>
      <c r="BW543" s="365"/>
      <c r="BX543" s="365"/>
      <c r="BY543" s="365"/>
      <c r="BZ543" s="365"/>
      <c r="CA543" s="365"/>
      <c r="CB543" s="365"/>
      <c r="CC543" s="366" t="s">
        <v>8</v>
      </c>
      <c r="CD543" s="151"/>
      <c r="CE543" s="151"/>
      <c r="CF543" s="151"/>
      <c r="CG543" s="362" t="s">
        <v>49</v>
      </c>
      <c r="CH543" s="342" t="s">
        <v>9</v>
      </c>
      <c r="CI543" s="342" t="s">
        <v>10</v>
      </c>
      <c r="CJ543" s="342" t="s">
        <v>7</v>
      </c>
      <c r="CK543" s="345" t="s">
        <v>8</v>
      </c>
      <c r="CN543" s="362" t="s">
        <v>49</v>
      </c>
      <c r="CO543" s="342" t="s">
        <v>184</v>
      </c>
      <c r="CP543" s="342" t="s">
        <v>182</v>
      </c>
      <c r="CQ543" s="342" t="s">
        <v>183</v>
      </c>
      <c r="CR543" s="345" t="s">
        <v>8</v>
      </c>
      <c r="CT543" s="362" t="s">
        <v>49</v>
      </c>
      <c r="CU543" s="342" t="s">
        <v>178</v>
      </c>
      <c r="CV543" s="342" t="s">
        <v>185</v>
      </c>
      <c r="CW543" s="345" t="s">
        <v>8</v>
      </c>
    </row>
    <row r="544" spans="2:101" s="49" customFormat="1" ht="12.75" hidden="1" customHeight="1" outlineLevel="1">
      <c r="B544" s="348"/>
      <c r="C544" s="348" t="s">
        <v>51</v>
      </c>
      <c r="D544" s="348" t="s">
        <v>229</v>
      </c>
      <c r="E544" s="348" t="s">
        <v>53</v>
      </c>
      <c r="F544" s="238" t="s">
        <v>54</v>
      </c>
      <c r="G544" s="348" t="s">
        <v>55</v>
      </c>
      <c r="H544" s="348"/>
      <c r="I544" s="348"/>
      <c r="J544" s="348" t="s">
        <v>56</v>
      </c>
      <c r="K544" s="348"/>
      <c r="L544" s="348"/>
      <c r="M544" s="348"/>
      <c r="N544" s="348" t="s">
        <v>40</v>
      </c>
      <c r="O544" s="348"/>
      <c r="P544" s="348"/>
      <c r="Q544" s="348"/>
      <c r="R544" s="348"/>
      <c r="S544" s="348"/>
      <c r="T544" s="348"/>
      <c r="U544" s="348" t="s">
        <v>7</v>
      </c>
      <c r="V544" s="348"/>
      <c r="W544" s="348"/>
      <c r="X544" s="348"/>
      <c r="Y544" s="348"/>
      <c r="Z544" s="348"/>
      <c r="AA544" s="348"/>
      <c r="AB544" s="47"/>
      <c r="AC544" s="371"/>
      <c r="AD544" s="343"/>
      <c r="AE544" s="349" t="s">
        <v>5</v>
      </c>
      <c r="AF544" s="349"/>
      <c r="AG544" s="349"/>
      <c r="AH544" s="349" t="s">
        <v>6</v>
      </c>
      <c r="AI544" s="349"/>
      <c r="AJ544" s="349"/>
      <c r="AK544" s="349"/>
      <c r="AL544" s="350" t="s">
        <v>40</v>
      </c>
      <c r="AM544" s="350" t="s">
        <v>7</v>
      </c>
      <c r="AN544" s="376"/>
      <c r="AO544" s="235"/>
      <c r="AP544" s="356"/>
      <c r="AQ544" s="352" t="s">
        <v>51</v>
      </c>
      <c r="AR544" s="352" t="s">
        <v>52</v>
      </c>
      <c r="AS544" s="352" t="s">
        <v>53</v>
      </c>
      <c r="AT544" s="300" t="s">
        <v>54</v>
      </c>
      <c r="AU544" s="354" t="s">
        <v>55</v>
      </c>
      <c r="AV544" s="354"/>
      <c r="AW544" s="354"/>
      <c r="AX544" s="354" t="s">
        <v>56</v>
      </c>
      <c r="AY544" s="354"/>
      <c r="AZ544" s="354"/>
      <c r="BA544" s="354"/>
      <c r="BB544" s="354" t="s">
        <v>40</v>
      </c>
      <c r="BC544" s="354"/>
      <c r="BD544" s="354"/>
      <c r="BE544" s="354"/>
      <c r="BF544" s="354"/>
      <c r="BG544" s="354"/>
      <c r="BH544" s="354"/>
      <c r="BI544" s="354" t="s">
        <v>7</v>
      </c>
      <c r="BJ544" s="354"/>
      <c r="BK544" s="354"/>
      <c r="BL544" s="354"/>
      <c r="BM544" s="354"/>
      <c r="BN544" s="360"/>
      <c r="BO544" s="47"/>
      <c r="BP544" s="47"/>
      <c r="BQ544" s="47"/>
      <c r="BR544" s="363"/>
      <c r="BS544" s="343"/>
      <c r="BT544" s="349" t="s">
        <v>5</v>
      </c>
      <c r="BU544" s="349"/>
      <c r="BV544" s="349"/>
      <c r="BW544" s="378" t="s">
        <v>6</v>
      </c>
      <c r="BX544" s="379"/>
      <c r="BY544" s="379"/>
      <c r="BZ544" s="380"/>
      <c r="CA544" s="350" t="s">
        <v>40</v>
      </c>
      <c r="CB544" s="350" t="s">
        <v>7</v>
      </c>
      <c r="CC544" s="367"/>
      <c r="CD544" s="151"/>
      <c r="CE544" s="151"/>
      <c r="CF544" s="151"/>
      <c r="CG544" s="363"/>
      <c r="CH544" s="343"/>
      <c r="CI544" s="343"/>
      <c r="CJ544" s="343"/>
      <c r="CK544" s="346"/>
      <c r="CN544" s="363"/>
      <c r="CO544" s="343"/>
      <c r="CP544" s="343"/>
      <c r="CQ544" s="343"/>
      <c r="CR544" s="346"/>
      <c r="CT544" s="363"/>
      <c r="CU544" s="343"/>
      <c r="CV544" s="343"/>
      <c r="CW544" s="346"/>
    </row>
    <row r="545" spans="2:101" s="50" customFormat="1" ht="26.25" hidden="1" outlineLevel="1" thickBot="1">
      <c r="B545" s="348"/>
      <c r="C545" s="348"/>
      <c r="D545" s="348"/>
      <c r="E545" s="348"/>
      <c r="F545" s="238" t="s">
        <v>57</v>
      </c>
      <c r="G545" s="239" t="s">
        <v>58</v>
      </c>
      <c r="H545" s="239" t="s">
        <v>59</v>
      </c>
      <c r="I545" s="239" t="s">
        <v>60</v>
      </c>
      <c r="J545" s="239" t="s">
        <v>61</v>
      </c>
      <c r="K545" s="239" t="s">
        <v>62</v>
      </c>
      <c r="L545" s="239" t="s">
        <v>63</v>
      </c>
      <c r="M545" s="239" t="s">
        <v>44</v>
      </c>
      <c r="N545" s="239" t="s">
        <v>64</v>
      </c>
      <c r="O545" s="239" t="s">
        <v>65</v>
      </c>
      <c r="P545" s="239" t="s">
        <v>66</v>
      </c>
      <c r="Q545" s="239" t="s">
        <v>67</v>
      </c>
      <c r="R545" s="239" t="s">
        <v>68</v>
      </c>
      <c r="S545" s="239" t="s">
        <v>69</v>
      </c>
      <c r="T545" s="239" t="s">
        <v>70</v>
      </c>
      <c r="U545" s="239" t="s">
        <v>71</v>
      </c>
      <c r="V545" s="239" t="s">
        <v>72</v>
      </c>
      <c r="W545" s="239" t="s">
        <v>73</v>
      </c>
      <c r="X545" s="239" t="s">
        <v>74</v>
      </c>
      <c r="Y545" s="239" t="s">
        <v>75</v>
      </c>
      <c r="Z545" s="348"/>
      <c r="AA545" s="348"/>
      <c r="AB545" s="47"/>
      <c r="AC545" s="372"/>
      <c r="AD545" s="351"/>
      <c r="AE545" s="97" t="s">
        <v>41</v>
      </c>
      <c r="AF545" s="97" t="s">
        <v>42</v>
      </c>
      <c r="AG545" s="97" t="s">
        <v>43</v>
      </c>
      <c r="AH545" s="97" t="s">
        <v>41</v>
      </c>
      <c r="AI545" s="97" t="s">
        <v>42</v>
      </c>
      <c r="AJ545" s="97" t="s">
        <v>43</v>
      </c>
      <c r="AK545" s="97" t="s">
        <v>44</v>
      </c>
      <c r="AL545" s="351"/>
      <c r="AM545" s="351"/>
      <c r="AN545" s="377"/>
      <c r="AO545" s="235"/>
      <c r="AP545" s="357"/>
      <c r="AQ545" s="353"/>
      <c r="AR545" s="353"/>
      <c r="AS545" s="353"/>
      <c r="AT545" s="301" t="s">
        <v>57</v>
      </c>
      <c r="AU545" s="302" t="s">
        <v>58</v>
      </c>
      <c r="AV545" s="302" t="s">
        <v>59</v>
      </c>
      <c r="AW545" s="302" t="s">
        <v>60</v>
      </c>
      <c r="AX545" s="302" t="s">
        <v>61</v>
      </c>
      <c r="AY545" s="302" t="s">
        <v>62</v>
      </c>
      <c r="AZ545" s="302" t="s">
        <v>63</v>
      </c>
      <c r="BA545" s="302" t="s">
        <v>44</v>
      </c>
      <c r="BB545" s="302" t="s">
        <v>64</v>
      </c>
      <c r="BC545" s="302" t="s">
        <v>65</v>
      </c>
      <c r="BD545" s="302" t="s">
        <v>66</v>
      </c>
      <c r="BE545" s="302" t="s">
        <v>67</v>
      </c>
      <c r="BF545" s="302" t="s">
        <v>68</v>
      </c>
      <c r="BG545" s="302" t="s">
        <v>69</v>
      </c>
      <c r="BH545" s="302" t="s">
        <v>70</v>
      </c>
      <c r="BI545" s="302" t="s">
        <v>71</v>
      </c>
      <c r="BJ545" s="302" t="s">
        <v>72</v>
      </c>
      <c r="BK545" s="302" t="s">
        <v>73</v>
      </c>
      <c r="BL545" s="302" t="s">
        <v>74</v>
      </c>
      <c r="BM545" s="302" t="s">
        <v>75</v>
      </c>
      <c r="BN545" s="361"/>
      <c r="BO545" s="47"/>
      <c r="BP545" s="47"/>
      <c r="BQ545" s="47"/>
      <c r="BR545" s="364"/>
      <c r="BS545" s="344"/>
      <c r="BT545" s="133" t="s">
        <v>41</v>
      </c>
      <c r="BU545" s="133" t="s">
        <v>42</v>
      </c>
      <c r="BV545" s="133" t="s">
        <v>43</v>
      </c>
      <c r="BW545" s="133" t="s">
        <v>41</v>
      </c>
      <c r="BX545" s="133" t="s">
        <v>42</v>
      </c>
      <c r="BY545" s="133" t="s">
        <v>43</v>
      </c>
      <c r="BZ545" s="133" t="s">
        <v>44</v>
      </c>
      <c r="CA545" s="344"/>
      <c r="CB545" s="344"/>
      <c r="CC545" s="368"/>
      <c r="CD545" s="151"/>
      <c r="CE545" s="151"/>
      <c r="CF545" s="151"/>
      <c r="CG545" s="364"/>
      <c r="CH545" s="344"/>
      <c r="CI545" s="344"/>
      <c r="CJ545" s="344"/>
      <c r="CK545" s="347"/>
      <c r="CN545" s="364"/>
      <c r="CO545" s="344"/>
      <c r="CP545" s="344"/>
      <c r="CQ545" s="344"/>
      <c r="CR545" s="347"/>
      <c r="CT545" s="364"/>
      <c r="CU545" s="344"/>
      <c r="CV545" s="344"/>
      <c r="CW545" s="347"/>
    </row>
    <row r="546" spans="2:101" s="55" customFormat="1" ht="13.5" hidden="1" outlineLevel="1">
      <c r="B546" s="15" t="s">
        <v>76</v>
      </c>
      <c r="C546" s="240">
        <v>33</v>
      </c>
      <c r="D546" s="240"/>
      <c r="E546" s="240"/>
      <c r="F546" s="240">
        <v>4</v>
      </c>
      <c r="G546" s="241"/>
      <c r="H546" s="241"/>
      <c r="I546" s="241"/>
      <c r="J546" s="241">
        <v>2</v>
      </c>
      <c r="K546" s="241"/>
      <c r="L546" s="241"/>
      <c r="M546" s="241"/>
      <c r="N546" s="241"/>
      <c r="O546" s="241"/>
      <c r="P546" s="241"/>
      <c r="Q546" s="241"/>
      <c r="R546" s="241"/>
      <c r="S546" s="241"/>
      <c r="T546" s="241"/>
      <c r="U546" s="241"/>
      <c r="V546" s="241"/>
      <c r="W546" s="241"/>
      <c r="X546" s="241"/>
      <c r="Y546" s="241"/>
      <c r="Z546" s="242">
        <f>SUM(C546:Y546)</f>
        <v>39</v>
      </c>
      <c r="AA546" s="243"/>
      <c r="AB546" s="51"/>
      <c r="AC546" s="52" t="s">
        <v>76</v>
      </c>
      <c r="AD546" s="53">
        <f>SUM(C546:F546)</f>
        <v>37</v>
      </c>
      <c r="AE546" s="53">
        <f t="shared" ref="AE546:AK567" si="3476">G546</f>
        <v>0</v>
      </c>
      <c r="AF546" s="53">
        <f t="shared" ref="AF546:AF566" si="3477">H546</f>
        <v>0</v>
      </c>
      <c r="AG546" s="53">
        <f t="shared" ref="AG546:AG566" si="3478">I546</f>
        <v>0</v>
      </c>
      <c r="AH546" s="53">
        <f t="shared" ref="AH546:AH566" si="3479">J546</f>
        <v>2</v>
      </c>
      <c r="AI546" s="53">
        <f t="shared" ref="AI546:AI566" si="3480">K546</f>
        <v>0</v>
      </c>
      <c r="AJ546" s="53">
        <f t="shared" ref="AJ546:AJ566" si="3481">L546</f>
        <v>0</v>
      </c>
      <c r="AK546" s="53">
        <f t="shared" ref="AK546:AK566" si="3482">M546</f>
        <v>0</v>
      </c>
      <c r="AL546" s="53">
        <f>SUM(N546:T546)</f>
        <v>0</v>
      </c>
      <c r="AM546" s="53">
        <f>SUM(U546:Y546)</f>
        <v>0</v>
      </c>
      <c r="AN546" s="54">
        <f>SUM(AD546:AM546)</f>
        <v>39</v>
      </c>
      <c r="AO546" s="236" t="str">
        <f t="shared" ref="AO546:AO569" si="3483">BO546</f>
        <v/>
      </c>
      <c r="AP546" s="294" t="s">
        <v>11</v>
      </c>
      <c r="AQ546" s="295">
        <f>SUM(C546:C549)</f>
        <v>114</v>
      </c>
      <c r="AR546" s="295">
        <f t="shared" ref="AR546" si="3484">SUM(D546:D549)</f>
        <v>5</v>
      </c>
      <c r="AS546" s="295">
        <f t="shared" ref="AS546" si="3485">SUM(E546:E549)</f>
        <v>0</v>
      </c>
      <c r="AT546" s="295">
        <f t="shared" ref="AT546" si="3486">SUM(F546:F549)</f>
        <v>21</v>
      </c>
      <c r="AU546" s="295">
        <f t="shared" ref="AU546" si="3487">SUM(G546:G549)</f>
        <v>2</v>
      </c>
      <c r="AV546" s="295">
        <f t="shared" ref="AV546" si="3488">SUM(H546:H549)</f>
        <v>0</v>
      </c>
      <c r="AW546" s="295">
        <f t="shared" ref="AW546" si="3489">SUM(I546:I549)</f>
        <v>0</v>
      </c>
      <c r="AX546" s="295">
        <f t="shared" ref="AX546" si="3490">SUM(J546:J549)</f>
        <v>5</v>
      </c>
      <c r="AY546" s="295">
        <f t="shared" ref="AY546" si="3491">SUM(K546:K549)</f>
        <v>0</v>
      </c>
      <c r="AZ546" s="295">
        <f t="shared" ref="AZ546" si="3492">SUM(L546:L549)</f>
        <v>0</v>
      </c>
      <c r="BA546" s="295">
        <f t="shared" ref="BA546" si="3493">SUM(M546:M549)</f>
        <v>0</v>
      </c>
      <c r="BB546" s="295">
        <f t="shared" ref="BB546" si="3494">SUM(N546:N549)</f>
        <v>0</v>
      </c>
      <c r="BC546" s="295">
        <f t="shared" ref="BC546" si="3495">SUM(O546:O549)</f>
        <v>0</v>
      </c>
      <c r="BD546" s="295">
        <f t="shared" ref="BD546" si="3496">SUM(P546:P549)</f>
        <v>0</v>
      </c>
      <c r="BE546" s="295">
        <f t="shared" ref="BE546" si="3497">SUM(Q546:Q549)</f>
        <v>0</v>
      </c>
      <c r="BF546" s="295">
        <f t="shared" ref="BF546" si="3498">SUM(R546:R549)</f>
        <v>0</v>
      </c>
      <c r="BG546" s="295">
        <f t="shared" ref="BG546" si="3499">SUM(S546:S549)</f>
        <v>0</v>
      </c>
      <c r="BH546" s="295">
        <f t="shared" ref="BH546" si="3500">SUM(T546:T549)</f>
        <v>0</v>
      </c>
      <c r="BI546" s="295">
        <f t="shared" ref="BI546" si="3501">SUM(U546:U549)</f>
        <v>0</v>
      </c>
      <c r="BJ546" s="295">
        <f t="shared" ref="BJ546" si="3502">SUM(V546:V549)</f>
        <v>0</v>
      </c>
      <c r="BK546" s="295">
        <f t="shared" ref="BK546" si="3503">SUM(W546:W549)</f>
        <v>0</v>
      </c>
      <c r="BL546" s="295">
        <f t="shared" ref="BL546" si="3504">SUM(X546:X549)</f>
        <v>0</v>
      </c>
      <c r="BM546" s="295">
        <f t="shared" ref="BM546" si="3505">SUM(Y546:Y549)</f>
        <v>0</v>
      </c>
      <c r="BN546" s="296">
        <f>SUM(AQ546:BM546)</f>
        <v>147</v>
      </c>
      <c r="BO546" s="162" t="str">
        <f>IF(BN546=MAX($BN$546:$BN$569),1,"")</f>
        <v/>
      </c>
      <c r="BP546" s="51"/>
      <c r="BQ546" s="161" t="str">
        <f t="shared" ref="BQ546:BQ569" si="3506">AO546</f>
        <v/>
      </c>
      <c r="BR546" s="154" t="s">
        <v>11</v>
      </c>
      <c r="BS546" s="146">
        <f>CH546</f>
        <v>140</v>
      </c>
      <c r="BT546" s="146">
        <f t="shared" ref="BT546" si="3507">SUM(AE546:AE549)</f>
        <v>2</v>
      </c>
      <c r="BU546" s="146">
        <f t="shared" ref="BU546" si="3508">SUM(AF546:AF549)</f>
        <v>0</v>
      </c>
      <c r="BV546" s="146">
        <f t="shared" ref="BV546" si="3509">SUM(AG546:AG549)</f>
        <v>0</v>
      </c>
      <c r="BW546" s="146">
        <f t="shared" ref="BW546" si="3510">SUM(AH546:AH549)</f>
        <v>5</v>
      </c>
      <c r="BX546" s="146">
        <f t="shared" ref="BX546" si="3511">SUM(AI546:AI549)</f>
        <v>0</v>
      </c>
      <c r="BY546" s="146">
        <f t="shared" ref="BY546" si="3512">SUM(AJ546:AJ549)</f>
        <v>0</v>
      </c>
      <c r="BZ546" s="146">
        <f t="shared" ref="BZ546" si="3513">SUM(AK546:AK549)</f>
        <v>0</v>
      </c>
      <c r="CA546" s="146">
        <f t="shared" ref="CA546" si="3514">SUM(AL546:AL549)</f>
        <v>0</v>
      </c>
      <c r="CB546" s="146">
        <f t="shared" ref="CB546" si="3515">SUM(AM546:AM549)</f>
        <v>0</v>
      </c>
      <c r="CC546" s="147">
        <f>SUM(BS546:CB546)</f>
        <v>147</v>
      </c>
      <c r="CD546" s="160" t="str">
        <f>BQ546</f>
        <v/>
      </c>
      <c r="CE546" s="121"/>
      <c r="CF546" s="161" t="str">
        <f>CD546</f>
        <v/>
      </c>
      <c r="CG546" s="154" t="s">
        <v>11</v>
      </c>
      <c r="CH546" s="146">
        <f>SUM(AD546:AD549)</f>
        <v>140</v>
      </c>
      <c r="CI546" s="146">
        <f>SUM(AE546:AK549)</f>
        <v>7</v>
      </c>
      <c r="CJ546" s="146">
        <f>SUM(CA546:CB546)</f>
        <v>0</v>
      </c>
      <c r="CK546" s="147">
        <f>SUM(CH546:CJ546)</f>
        <v>147</v>
      </c>
      <c r="CM546" s="202" t="str">
        <f>BQ546</f>
        <v/>
      </c>
      <c r="CN546" s="154" t="s">
        <v>11</v>
      </c>
      <c r="CO546" s="146">
        <f>BS546</f>
        <v>140</v>
      </c>
      <c r="CP546" s="146">
        <f>BT546+BU546+BW546+BX546</f>
        <v>7</v>
      </c>
      <c r="CQ546" s="146">
        <f>BV546+BY546+BZ546+CA546+CB546</f>
        <v>0</v>
      </c>
      <c r="CR546" s="147">
        <f>CC546</f>
        <v>147</v>
      </c>
      <c r="CS546" s="202" t="str">
        <f>CM546</f>
        <v/>
      </c>
      <c r="CT546" s="154" t="s">
        <v>11</v>
      </c>
      <c r="CU546" s="146">
        <f>CO546</f>
        <v>140</v>
      </c>
      <c r="CV546" s="146">
        <f>CP546+CQ546</f>
        <v>7</v>
      </c>
      <c r="CW546" s="147">
        <f>CR546</f>
        <v>147</v>
      </c>
    </row>
    <row r="547" spans="2:101" s="55" customFormat="1" ht="13.5" hidden="1" outlineLevel="1">
      <c r="B547" s="15" t="s">
        <v>77</v>
      </c>
      <c r="C547" s="240">
        <v>34</v>
      </c>
      <c r="D547" s="240">
        <v>2</v>
      </c>
      <c r="E547" s="240"/>
      <c r="F547" s="240">
        <v>6</v>
      </c>
      <c r="G547" s="241">
        <v>2</v>
      </c>
      <c r="H547" s="241"/>
      <c r="I547" s="241"/>
      <c r="J547" s="241">
        <v>3</v>
      </c>
      <c r="K547" s="241"/>
      <c r="L547" s="241"/>
      <c r="M547" s="241"/>
      <c r="N547" s="241"/>
      <c r="O547" s="241"/>
      <c r="P547" s="241"/>
      <c r="Q547" s="241"/>
      <c r="R547" s="241"/>
      <c r="S547" s="241"/>
      <c r="T547" s="241"/>
      <c r="U547" s="241"/>
      <c r="V547" s="241"/>
      <c r="W547" s="241"/>
      <c r="X547" s="241"/>
      <c r="Y547" s="241"/>
      <c r="Z547" s="242">
        <f t="shared" ref="Z547:Z610" si="3516">SUM(C547:Y547)</f>
        <v>47</v>
      </c>
      <c r="AA547" s="243"/>
      <c r="AB547" s="51"/>
      <c r="AC547" s="56" t="s">
        <v>77</v>
      </c>
      <c r="AD547" s="57">
        <f t="shared" ref="AD547:AD610" si="3517">SUM(C547:F547)</f>
        <v>42</v>
      </c>
      <c r="AE547" s="57">
        <f t="shared" si="3476"/>
        <v>2</v>
      </c>
      <c r="AF547" s="57">
        <f t="shared" si="3477"/>
        <v>0</v>
      </c>
      <c r="AG547" s="57">
        <f t="shared" si="3478"/>
        <v>0</v>
      </c>
      <c r="AH547" s="57">
        <f t="shared" si="3479"/>
        <v>3</v>
      </c>
      <c r="AI547" s="57">
        <f t="shared" si="3480"/>
        <v>0</v>
      </c>
      <c r="AJ547" s="57">
        <f t="shared" si="3481"/>
        <v>0</v>
      </c>
      <c r="AK547" s="57">
        <f t="shared" si="3482"/>
        <v>0</v>
      </c>
      <c r="AL547" s="57">
        <f t="shared" ref="AL547:AL610" si="3518">SUM(N547:T547)</f>
        <v>0</v>
      </c>
      <c r="AM547" s="57">
        <f t="shared" ref="AM547:AM610" si="3519">SUM(U547:Y547)</f>
        <v>0</v>
      </c>
      <c r="AN547" s="58">
        <f t="shared" ref="AN547:AN610" si="3520">SUM(AD547:AM547)</f>
        <v>47</v>
      </c>
      <c r="AO547" s="236" t="str">
        <f t="shared" si="3483"/>
        <v/>
      </c>
      <c r="AP547" s="306" t="s">
        <v>12</v>
      </c>
      <c r="AQ547" s="307">
        <f>SUM(C550:C553)</f>
        <v>52</v>
      </c>
      <c r="AR547" s="307">
        <f t="shared" ref="AR547" si="3521">SUM(D550:D553)</f>
        <v>5</v>
      </c>
      <c r="AS547" s="307">
        <f t="shared" ref="AS547" si="3522">SUM(E550:E553)</f>
        <v>0</v>
      </c>
      <c r="AT547" s="307">
        <f t="shared" ref="AT547" si="3523">SUM(F550:F553)</f>
        <v>2</v>
      </c>
      <c r="AU547" s="307">
        <f t="shared" ref="AU547" si="3524">SUM(G550:G553)</f>
        <v>0</v>
      </c>
      <c r="AV547" s="307">
        <f t="shared" ref="AV547" si="3525">SUM(H550:H553)</f>
        <v>0</v>
      </c>
      <c r="AW547" s="307">
        <f t="shared" ref="AW547" si="3526">SUM(I550:I553)</f>
        <v>0</v>
      </c>
      <c r="AX547" s="307">
        <f t="shared" ref="AX547" si="3527">SUM(J550:J553)</f>
        <v>2</v>
      </c>
      <c r="AY547" s="307">
        <f t="shared" ref="AY547" si="3528">SUM(K550:K553)</f>
        <v>0</v>
      </c>
      <c r="AZ547" s="307">
        <f t="shared" ref="AZ547" si="3529">SUM(L550:L553)</f>
        <v>0</v>
      </c>
      <c r="BA547" s="307">
        <f t="shared" ref="BA547" si="3530">SUM(M550:M553)</f>
        <v>0</v>
      </c>
      <c r="BB547" s="307">
        <f t="shared" ref="BB547" si="3531">SUM(N550:N553)</f>
        <v>0</v>
      </c>
      <c r="BC547" s="307">
        <f t="shared" ref="BC547" si="3532">SUM(O550:O553)</f>
        <v>0</v>
      </c>
      <c r="BD547" s="307">
        <f t="shared" ref="BD547" si="3533">SUM(P550:P553)</f>
        <v>0</v>
      </c>
      <c r="BE547" s="307">
        <f t="shared" ref="BE547" si="3534">SUM(Q550:Q553)</f>
        <v>0</v>
      </c>
      <c r="BF547" s="307">
        <f t="shared" ref="BF547" si="3535">SUM(R550:R553)</f>
        <v>0</v>
      </c>
      <c r="BG547" s="307">
        <f t="shared" ref="BG547" si="3536">SUM(S550:S553)</f>
        <v>0</v>
      </c>
      <c r="BH547" s="307">
        <f t="shared" ref="BH547" si="3537">SUM(T550:T553)</f>
        <v>0</v>
      </c>
      <c r="BI547" s="307">
        <f t="shared" ref="BI547" si="3538">SUM(U550:U553)</f>
        <v>0</v>
      </c>
      <c r="BJ547" s="307">
        <f t="shared" ref="BJ547" si="3539">SUM(V550:V553)</f>
        <v>0</v>
      </c>
      <c r="BK547" s="307">
        <f t="shared" ref="BK547" si="3540">SUM(W550:W553)</f>
        <v>0</v>
      </c>
      <c r="BL547" s="307">
        <f t="shared" ref="BL547" si="3541">SUM(X550:X553)</f>
        <v>0</v>
      </c>
      <c r="BM547" s="307">
        <f t="shared" ref="BM547" si="3542">SUM(Y550:Y553)</f>
        <v>0</v>
      </c>
      <c r="BN547" s="308">
        <f t="shared" ref="BN547:BN569" si="3543">SUM(AQ547:BM547)</f>
        <v>61</v>
      </c>
      <c r="BO547" s="162" t="str">
        <f t="shared" ref="BO547:BO551" si="3544">IF(BN547=MAX($BN$546:$BN$569),1,"")</f>
        <v/>
      </c>
      <c r="BP547" s="51"/>
      <c r="BQ547" s="161" t="str">
        <f t="shared" si="3506"/>
        <v/>
      </c>
      <c r="BR547" s="152" t="s">
        <v>12</v>
      </c>
      <c r="BS547" s="93">
        <f>CH547</f>
        <v>59</v>
      </c>
      <c r="BT547" s="93">
        <f t="shared" ref="BT547" si="3545">SUM(AE550:AE553)</f>
        <v>0</v>
      </c>
      <c r="BU547" s="93">
        <f t="shared" ref="BU547" si="3546">SUM(AF550:AF553)</f>
        <v>0</v>
      </c>
      <c r="BV547" s="93">
        <f t="shared" ref="BV547" si="3547">SUM(AG550:AG553)</f>
        <v>0</v>
      </c>
      <c r="BW547" s="93">
        <f t="shared" ref="BW547" si="3548">SUM(AH550:AH553)</f>
        <v>2</v>
      </c>
      <c r="BX547" s="93">
        <f t="shared" ref="BX547" si="3549">SUM(AI550:AI553)</f>
        <v>0</v>
      </c>
      <c r="BY547" s="93">
        <f t="shared" ref="BY547" si="3550">SUM(AJ550:AJ553)</f>
        <v>0</v>
      </c>
      <c r="BZ547" s="93">
        <f t="shared" ref="BZ547" si="3551">SUM(AK550:AK553)</f>
        <v>0</v>
      </c>
      <c r="CA547" s="93">
        <f t="shared" ref="CA547" si="3552">SUM(AL550:AL553)</f>
        <v>0</v>
      </c>
      <c r="CB547" s="93">
        <f t="shared" ref="CB547" si="3553">SUM(AM550:AM553)</f>
        <v>0</v>
      </c>
      <c r="CC547" s="141">
        <f t="shared" ref="CC547:CC569" si="3554">SUM(BS547:CB547)</f>
        <v>61</v>
      </c>
      <c r="CD547" s="160" t="str">
        <f t="shared" ref="CD547:CD569" si="3555">BQ547</f>
        <v/>
      </c>
      <c r="CE547" s="121"/>
      <c r="CF547" s="161" t="str">
        <f t="shared" ref="CF547:CF569" si="3556">CD547</f>
        <v/>
      </c>
      <c r="CG547" s="152" t="s">
        <v>12</v>
      </c>
      <c r="CH547" s="93">
        <f>SUM(AD550:AD553)</f>
        <v>59</v>
      </c>
      <c r="CI547" s="93">
        <f>SUM(AE550:AK553)</f>
        <v>2</v>
      </c>
      <c r="CJ547" s="93">
        <f t="shared" ref="CJ547:CJ569" si="3557">SUM(CA547:CB547)</f>
        <v>0</v>
      </c>
      <c r="CK547" s="141">
        <f t="shared" ref="CK547:CK569" si="3558">SUM(CH547:CJ547)</f>
        <v>61</v>
      </c>
      <c r="CM547" s="202" t="str">
        <f t="shared" ref="CM547:CM569" si="3559">BQ547</f>
        <v/>
      </c>
      <c r="CN547" s="152" t="s">
        <v>12</v>
      </c>
      <c r="CO547" s="93">
        <f t="shared" ref="CO547:CO569" si="3560">BS547</f>
        <v>59</v>
      </c>
      <c r="CP547" s="93">
        <f t="shared" ref="CP547:CP569" si="3561">BT547+BU547+BW547+BX547</f>
        <v>2</v>
      </c>
      <c r="CQ547" s="93">
        <f t="shared" ref="CQ547:CQ569" si="3562">BV547+BY547+BZ547+CA547+CB547</f>
        <v>0</v>
      </c>
      <c r="CR547" s="141">
        <f t="shared" ref="CR547:CR569" si="3563">CC547</f>
        <v>61</v>
      </c>
      <c r="CS547" s="202" t="str">
        <f t="shared" ref="CS547:CS569" si="3564">CM547</f>
        <v/>
      </c>
      <c r="CT547" s="152" t="s">
        <v>12</v>
      </c>
      <c r="CU547" s="93">
        <f t="shared" ref="CU547:CU569" si="3565">CO547</f>
        <v>59</v>
      </c>
      <c r="CV547" s="93">
        <f t="shared" ref="CV547:CV569" si="3566">CP547+CQ547</f>
        <v>2</v>
      </c>
      <c r="CW547" s="141">
        <f t="shared" ref="CW547:CW569" si="3567">CR547</f>
        <v>61</v>
      </c>
    </row>
    <row r="548" spans="2:101" s="55" customFormat="1" ht="13.5" hidden="1" outlineLevel="1">
      <c r="B548" s="15" t="s">
        <v>78</v>
      </c>
      <c r="C548" s="240">
        <v>29</v>
      </c>
      <c r="D548" s="240">
        <v>1</v>
      </c>
      <c r="E548" s="240"/>
      <c r="F548" s="240">
        <v>8</v>
      </c>
      <c r="G548" s="241"/>
      <c r="H548" s="241"/>
      <c r="I548" s="241"/>
      <c r="J548" s="241"/>
      <c r="K548" s="241"/>
      <c r="L548" s="241"/>
      <c r="M548" s="241"/>
      <c r="N548" s="241"/>
      <c r="O548" s="241"/>
      <c r="P548" s="241"/>
      <c r="Q548" s="241"/>
      <c r="R548" s="241"/>
      <c r="S548" s="241"/>
      <c r="T548" s="241"/>
      <c r="U548" s="241"/>
      <c r="V548" s="241"/>
      <c r="W548" s="241"/>
      <c r="X548" s="241"/>
      <c r="Y548" s="241"/>
      <c r="Z548" s="242">
        <f t="shared" si="3516"/>
        <v>38</v>
      </c>
      <c r="AA548" s="243"/>
      <c r="AB548" s="51"/>
      <c r="AC548" s="56" t="s">
        <v>78</v>
      </c>
      <c r="AD548" s="57">
        <f t="shared" si="3517"/>
        <v>38</v>
      </c>
      <c r="AE548" s="57">
        <f t="shared" si="3476"/>
        <v>0</v>
      </c>
      <c r="AF548" s="57">
        <f t="shared" si="3477"/>
        <v>0</v>
      </c>
      <c r="AG548" s="57">
        <f t="shared" si="3478"/>
        <v>0</v>
      </c>
      <c r="AH548" s="57">
        <f t="shared" si="3479"/>
        <v>0</v>
      </c>
      <c r="AI548" s="57">
        <f t="shared" si="3480"/>
        <v>0</v>
      </c>
      <c r="AJ548" s="57">
        <f t="shared" si="3481"/>
        <v>0</v>
      </c>
      <c r="AK548" s="57">
        <f t="shared" si="3482"/>
        <v>0</v>
      </c>
      <c r="AL548" s="57">
        <f t="shared" si="3518"/>
        <v>0</v>
      </c>
      <c r="AM548" s="57">
        <f t="shared" si="3519"/>
        <v>0</v>
      </c>
      <c r="AN548" s="58">
        <f t="shared" si="3520"/>
        <v>38</v>
      </c>
      <c r="AO548" s="236" t="str">
        <f t="shared" si="3483"/>
        <v/>
      </c>
      <c r="AP548" s="293" t="s">
        <v>13</v>
      </c>
      <c r="AQ548" s="297">
        <f>SUM(C554:C557)</f>
        <v>61</v>
      </c>
      <c r="AR548" s="297">
        <f t="shared" ref="AR548" si="3568">SUM(D554:D557)</f>
        <v>5</v>
      </c>
      <c r="AS548" s="297">
        <f t="shared" ref="AS548" si="3569">SUM(E554:E557)</f>
        <v>0</v>
      </c>
      <c r="AT548" s="297">
        <f t="shared" ref="AT548" si="3570">SUM(F554:F557)</f>
        <v>0</v>
      </c>
      <c r="AU548" s="297">
        <f t="shared" ref="AU548" si="3571">SUM(G554:G557)</f>
        <v>0</v>
      </c>
      <c r="AV548" s="297">
        <f t="shared" ref="AV548" si="3572">SUM(H554:H557)</f>
        <v>0</v>
      </c>
      <c r="AW548" s="297">
        <f t="shared" ref="AW548" si="3573">SUM(I554:I557)</f>
        <v>0</v>
      </c>
      <c r="AX548" s="297">
        <f t="shared" ref="AX548" si="3574">SUM(J554:J557)</f>
        <v>2</v>
      </c>
      <c r="AY548" s="297">
        <f t="shared" ref="AY548" si="3575">SUM(K554:K557)</f>
        <v>1</v>
      </c>
      <c r="AZ548" s="297">
        <f t="shared" ref="AZ548" si="3576">SUM(L554:L557)</f>
        <v>0</v>
      </c>
      <c r="BA548" s="297">
        <f t="shared" ref="BA548" si="3577">SUM(M554:M557)</f>
        <v>0</v>
      </c>
      <c r="BB548" s="297">
        <f t="shared" ref="BB548" si="3578">SUM(N554:N557)</f>
        <v>0</v>
      </c>
      <c r="BC548" s="297">
        <f t="shared" ref="BC548" si="3579">SUM(O554:O557)</f>
        <v>0</v>
      </c>
      <c r="BD548" s="297">
        <f t="shared" ref="BD548" si="3580">SUM(P554:P557)</f>
        <v>0</v>
      </c>
      <c r="BE548" s="297">
        <f t="shared" ref="BE548" si="3581">SUM(Q554:Q557)</f>
        <v>0</v>
      </c>
      <c r="BF548" s="297">
        <f t="shared" ref="BF548" si="3582">SUM(R554:R557)</f>
        <v>0</v>
      </c>
      <c r="BG548" s="297">
        <f t="shared" ref="BG548" si="3583">SUM(S554:S557)</f>
        <v>0</v>
      </c>
      <c r="BH548" s="297">
        <f t="shared" ref="BH548" si="3584">SUM(T554:T557)</f>
        <v>0</v>
      </c>
      <c r="BI548" s="297">
        <f t="shared" ref="BI548" si="3585">SUM(U554:U557)</f>
        <v>0</v>
      </c>
      <c r="BJ548" s="297">
        <f t="shared" ref="BJ548" si="3586">SUM(V554:V557)</f>
        <v>0</v>
      </c>
      <c r="BK548" s="297">
        <f t="shared" ref="BK548" si="3587">SUM(W554:W557)</f>
        <v>0</v>
      </c>
      <c r="BL548" s="297">
        <f t="shared" ref="BL548" si="3588">SUM(X554:X557)</f>
        <v>0</v>
      </c>
      <c r="BM548" s="297">
        <f t="shared" ref="BM548" si="3589">SUM(Y554:Y557)</f>
        <v>0</v>
      </c>
      <c r="BN548" s="298">
        <f t="shared" si="3543"/>
        <v>69</v>
      </c>
      <c r="BO548" s="162" t="str">
        <f t="shared" si="3544"/>
        <v/>
      </c>
      <c r="BP548" s="51"/>
      <c r="BQ548" s="161" t="str">
        <f t="shared" si="3506"/>
        <v/>
      </c>
      <c r="BR548" s="152" t="s">
        <v>13</v>
      </c>
      <c r="BS548" s="93">
        <f t="shared" ref="BS548:BS569" si="3590">CH548</f>
        <v>66</v>
      </c>
      <c r="BT548" s="93">
        <f t="shared" ref="BT548" si="3591">SUM(AE554:AE557)</f>
        <v>0</v>
      </c>
      <c r="BU548" s="93">
        <f t="shared" ref="BU548" si="3592">SUM(AF554:AF557)</f>
        <v>0</v>
      </c>
      <c r="BV548" s="93">
        <f t="shared" ref="BV548" si="3593">SUM(AG554:AG557)</f>
        <v>0</v>
      </c>
      <c r="BW548" s="93">
        <f t="shared" ref="BW548" si="3594">SUM(AH554:AH557)</f>
        <v>2</v>
      </c>
      <c r="BX548" s="93">
        <f t="shared" ref="BX548" si="3595">SUM(AI554:AI557)</f>
        <v>1</v>
      </c>
      <c r="BY548" s="93">
        <f t="shared" ref="BY548" si="3596">SUM(AJ554:AJ557)</f>
        <v>0</v>
      </c>
      <c r="BZ548" s="93">
        <f t="shared" ref="BZ548" si="3597">SUM(AK554:AK557)</f>
        <v>0</v>
      </c>
      <c r="CA548" s="93">
        <f t="shared" ref="CA548" si="3598">SUM(AL554:AL557)</f>
        <v>0</v>
      </c>
      <c r="CB548" s="93">
        <f t="shared" ref="CB548" si="3599">SUM(AM554:AM557)</f>
        <v>0</v>
      </c>
      <c r="CC548" s="141">
        <f t="shared" si="3554"/>
        <v>69</v>
      </c>
      <c r="CD548" s="160" t="str">
        <f t="shared" si="3555"/>
        <v/>
      </c>
      <c r="CE548" s="121"/>
      <c r="CF548" s="161" t="str">
        <f t="shared" si="3556"/>
        <v/>
      </c>
      <c r="CG548" s="152" t="s">
        <v>13</v>
      </c>
      <c r="CH548" s="93">
        <f>SUM(AD554:AD557)</f>
        <v>66</v>
      </c>
      <c r="CI548" s="93">
        <f>SUM(AE554:AK557)</f>
        <v>3</v>
      </c>
      <c r="CJ548" s="93">
        <f t="shared" si="3557"/>
        <v>0</v>
      </c>
      <c r="CK548" s="141">
        <f t="shared" si="3558"/>
        <v>69</v>
      </c>
      <c r="CM548" s="202" t="str">
        <f t="shared" si="3559"/>
        <v/>
      </c>
      <c r="CN548" s="152" t="s">
        <v>13</v>
      </c>
      <c r="CO548" s="93">
        <f t="shared" si="3560"/>
        <v>66</v>
      </c>
      <c r="CP548" s="93">
        <f t="shared" si="3561"/>
        <v>3</v>
      </c>
      <c r="CQ548" s="93">
        <f t="shared" si="3562"/>
        <v>0</v>
      </c>
      <c r="CR548" s="141">
        <f t="shared" si="3563"/>
        <v>69</v>
      </c>
      <c r="CS548" s="202" t="str">
        <f t="shared" si="3564"/>
        <v/>
      </c>
      <c r="CT548" s="152" t="s">
        <v>13</v>
      </c>
      <c r="CU548" s="93">
        <f t="shared" si="3565"/>
        <v>66</v>
      </c>
      <c r="CV548" s="93">
        <f t="shared" si="3566"/>
        <v>3</v>
      </c>
      <c r="CW548" s="141">
        <f t="shared" si="3567"/>
        <v>69</v>
      </c>
    </row>
    <row r="549" spans="2:101" s="55" customFormat="1" ht="13.5" hidden="1" outlineLevel="1">
      <c r="B549" s="15" t="s">
        <v>79</v>
      </c>
      <c r="C549" s="240">
        <v>18</v>
      </c>
      <c r="D549" s="240">
        <v>2</v>
      </c>
      <c r="E549" s="240"/>
      <c r="F549" s="240">
        <v>3</v>
      </c>
      <c r="G549" s="241"/>
      <c r="H549" s="241"/>
      <c r="I549" s="241"/>
      <c r="J549" s="241"/>
      <c r="K549" s="241"/>
      <c r="L549" s="241"/>
      <c r="M549" s="241"/>
      <c r="N549" s="241"/>
      <c r="O549" s="241"/>
      <c r="P549" s="241"/>
      <c r="Q549" s="241"/>
      <c r="R549" s="241"/>
      <c r="S549" s="241"/>
      <c r="T549" s="241"/>
      <c r="U549" s="241"/>
      <c r="V549" s="241"/>
      <c r="W549" s="241"/>
      <c r="X549" s="241"/>
      <c r="Y549" s="241"/>
      <c r="Z549" s="242">
        <f t="shared" si="3516"/>
        <v>23</v>
      </c>
      <c r="AA549" s="243">
        <f>SUM(Z546:Z549)</f>
        <v>147</v>
      </c>
      <c r="AB549" s="51"/>
      <c r="AC549" s="56" t="s">
        <v>79</v>
      </c>
      <c r="AD549" s="57">
        <f t="shared" si="3517"/>
        <v>23</v>
      </c>
      <c r="AE549" s="57">
        <f t="shared" si="3476"/>
        <v>0</v>
      </c>
      <c r="AF549" s="57">
        <f t="shared" si="3477"/>
        <v>0</v>
      </c>
      <c r="AG549" s="57">
        <f t="shared" si="3478"/>
        <v>0</v>
      </c>
      <c r="AH549" s="57">
        <f t="shared" si="3479"/>
        <v>0</v>
      </c>
      <c r="AI549" s="57">
        <f t="shared" si="3480"/>
        <v>0</v>
      </c>
      <c r="AJ549" s="57">
        <f t="shared" si="3481"/>
        <v>0</v>
      </c>
      <c r="AK549" s="57">
        <f t="shared" si="3482"/>
        <v>0</v>
      </c>
      <c r="AL549" s="57">
        <f t="shared" si="3518"/>
        <v>0</v>
      </c>
      <c r="AM549" s="57">
        <f t="shared" si="3519"/>
        <v>0</v>
      </c>
      <c r="AN549" s="58">
        <f t="shared" si="3520"/>
        <v>23</v>
      </c>
      <c r="AO549" s="236" t="str">
        <f t="shared" si="3483"/>
        <v/>
      </c>
      <c r="AP549" s="306" t="s">
        <v>14</v>
      </c>
      <c r="AQ549" s="307">
        <f>SUM(C558:C561)</f>
        <v>44</v>
      </c>
      <c r="AR549" s="307">
        <f t="shared" ref="AR549" si="3600">SUM(D558:D561)</f>
        <v>9</v>
      </c>
      <c r="AS549" s="307">
        <f t="shared" ref="AS549" si="3601">SUM(E558:E561)</f>
        <v>0</v>
      </c>
      <c r="AT549" s="307">
        <f t="shared" ref="AT549" si="3602">SUM(F558:F561)</f>
        <v>1</v>
      </c>
      <c r="AU549" s="307">
        <f t="shared" ref="AU549" si="3603">SUM(G558:G561)</f>
        <v>0</v>
      </c>
      <c r="AV549" s="307">
        <f t="shared" ref="AV549" si="3604">SUM(H558:H561)</f>
        <v>0</v>
      </c>
      <c r="AW549" s="307">
        <f t="shared" ref="AW549" si="3605">SUM(I558:I561)</f>
        <v>0</v>
      </c>
      <c r="AX549" s="307">
        <f t="shared" ref="AX549" si="3606">SUM(J558:J561)</f>
        <v>4</v>
      </c>
      <c r="AY549" s="307">
        <f t="shared" ref="AY549" si="3607">SUM(K558:K561)</f>
        <v>0</v>
      </c>
      <c r="AZ549" s="307">
        <f t="shared" ref="AZ549" si="3608">SUM(L558:L561)</f>
        <v>0</v>
      </c>
      <c r="BA549" s="307">
        <f t="shared" ref="BA549" si="3609">SUM(M558:M561)</f>
        <v>0</v>
      </c>
      <c r="BB549" s="307">
        <f t="shared" ref="BB549" si="3610">SUM(N558:N561)</f>
        <v>0</v>
      </c>
      <c r="BC549" s="307">
        <f t="shared" ref="BC549" si="3611">SUM(O558:O561)</f>
        <v>0</v>
      </c>
      <c r="BD549" s="307">
        <f t="shared" ref="BD549" si="3612">SUM(P558:P561)</f>
        <v>0</v>
      </c>
      <c r="BE549" s="307">
        <f t="shared" ref="BE549" si="3613">SUM(Q558:Q561)</f>
        <v>0</v>
      </c>
      <c r="BF549" s="307">
        <f t="shared" ref="BF549" si="3614">SUM(R558:R561)</f>
        <v>1</v>
      </c>
      <c r="BG549" s="307">
        <f t="shared" ref="BG549" si="3615">SUM(S558:S561)</f>
        <v>1</v>
      </c>
      <c r="BH549" s="307">
        <f t="shared" ref="BH549" si="3616">SUM(T558:T561)</f>
        <v>0</v>
      </c>
      <c r="BI549" s="307">
        <f t="shared" ref="BI549" si="3617">SUM(U558:U561)</f>
        <v>0</v>
      </c>
      <c r="BJ549" s="307">
        <f t="shared" ref="BJ549" si="3618">SUM(V558:V561)</f>
        <v>0</v>
      </c>
      <c r="BK549" s="307">
        <f t="shared" ref="BK549" si="3619">SUM(W558:W561)</f>
        <v>0</v>
      </c>
      <c r="BL549" s="307">
        <f t="shared" ref="BL549" si="3620">SUM(X558:X561)</f>
        <v>0</v>
      </c>
      <c r="BM549" s="307">
        <f t="shared" ref="BM549" si="3621">SUM(Y558:Y561)</f>
        <v>0</v>
      </c>
      <c r="BN549" s="308">
        <f t="shared" si="3543"/>
        <v>60</v>
      </c>
      <c r="BO549" s="162" t="str">
        <f t="shared" si="3544"/>
        <v/>
      </c>
      <c r="BP549" s="51"/>
      <c r="BQ549" s="161" t="str">
        <f t="shared" si="3506"/>
        <v/>
      </c>
      <c r="BR549" s="152" t="s">
        <v>14</v>
      </c>
      <c r="BS549" s="93">
        <f t="shared" si="3590"/>
        <v>54</v>
      </c>
      <c r="BT549" s="93">
        <f t="shared" ref="BT549" si="3622">SUM(AE558:AE561)</f>
        <v>0</v>
      </c>
      <c r="BU549" s="93">
        <f t="shared" ref="BU549" si="3623">SUM(AF558:AF561)</f>
        <v>0</v>
      </c>
      <c r="BV549" s="93">
        <f t="shared" ref="BV549" si="3624">SUM(AG558:AG561)</f>
        <v>0</v>
      </c>
      <c r="BW549" s="93">
        <f t="shared" ref="BW549" si="3625">SUM(AH558:AH561)</f>
        <v>4</v>
      </c>
      <c r="BX549" s="93">
        <f t="shared" ref="BX549" si="3626">SUM(AI558:AI561)</f>
        <v>0</v>
      </c>
      <c r="BY549" s="93">
        <f t="shared" ref="BY549" si="3627">SUM(AJ558:AJ561)</f>
        <v>0</v>
      </c>
      <c r="BZ549" s="93">
        <f t="shared" ref="BZ549" si="3628">SUM(AK558:AK561)</f>
        <v>0</v>
      </c>
      <c r="CA549" s="93">
        <f t="shared" ref="CA549" si="3629">SUM(AL558:AL561)</f>
        <v>2</v>
      </c>
      <c r="CB549" s="93">
        <f t="shared" ref="CB549" si="3630">SUM(AM558:AM561)</f>
        <v>0</v>
      </c>
      <c r="CC549" s="141">
        <f t="shared" si="3554"/>
        <v>60</v>
      </c>
      <c r="CD549" s="160" t="str">
        <f t="shared" si="3555"/>
        <v/>
      </c>
      <c r="CE549" s="121"/>
      <c r="CF549" s="161" t="str">
        <f t="shared" si="3556"/>
        <v/>
      </c>
      <c r="CG549" s="152" t="s">
        <v>14</v>
      </c>
      <c r="CH549" s="93">
        <f>SUM(AD558:AD561)</f>
        <v>54</v>
      </c>
      <c r="CI549" s="93">
        <f>SUM(AE558:AK561)</f>
        <v>4</v>
      </c>
      <c r="CJ549" s="93">
        <f t="shared" si="3557"/>
        <v>2</v>
      </c>
      <c r="CK549" s="141">
        <f t="shared" si="3558"/>
        <v>60</v>
      </c>
      <c r="CM549" s="202" t="str">
        <f t="shared" si="3559"/>
        <v/>
      </c>
      <c r="CN549" s="152" t="s">
        <v>14</v>
      </c>
      <c r="CO549" s="93">
        <f t="shared" si="3560"/>
        <v>54</v>
      </c>
      <c r="CP549" s="93">
        <f t="shared" si="3561"/>
        <v>4</v>
      </c>
      <c r="CQ549" s="93">
        <f t="shared" si="3562"/>
        <v>2</v>
      </c>
      <c r="CR549" s="141">
        <f t="shared" si="3563"/>
        <v>60</v>
      </c>
      <c r="CS549" s="202" t="str">
        <f t="shared" si="3564"/>
        <v/>
      </c>
      <c r="CT549" s="152" t="s">
        <v>14</v>
      </c>
      <c r="CU549" s="93">
        <f t="shared" si="3565"/>
        <v>54</v>
      </c>
      <c r="CV549" s="93">
        <f t="shared" si="3566"/>
        <v>6</v>
      </c>
      <c r="CW549" s="141">
        <f t="shared" si="3567"/>
        <v>60</v>
      </c>
    </row>
    <row r="550" spans="2:101" s="55" customFormat="1" ht="13.5" hidden="1" outlineLevel="1">
      <c r="B550" s="15" t="s">
        <v>80</v>
      </c>
      <c r="C550" s="240">
        <v>18</v>
      </c>
      <c r="D550" s="240">
        <v>1</v>
      </c>
      <c r="E550" s="240"/>
      <c r="F550" s="240">
        <v>2</v>
      </c>
      <c r="G550" s="241"/>
      <c r="H550" s="241"/>
      <c r="I550" s="241"/>
      <c r="J550" s="241">
        <v>2</v>
      </c>
      <c r="K550" s="241"/>
      <c r="L550" s="241"/>
      <c r="M550" s="241"/>
      <c r="N550" s="241"/>
      <c r="O550" s="241"/>
      <c r="P550" s="241"/>
      <c r="Q550" s="241"/>
      <c r="R550" s="241"/>
      <c r="S550" s="241"/>
      <c r="T550" s="241"/>
      <c r="U550" s="241"/>
      <c r="V550" s="241"/>
      <c r="W550" s="241"/>
      <c r="X550" s="241"/>
      <c r="Y550" s="241"/>
      <c r="Z550" s="242">
        <f t="shared" si="3516"/>
        <v>23</v>
      </c>
      <c r="AA550" s="243">
        <f t="shared" ref="AA550:AA613" si="3631">SUM(Z547:Z550)</f>
        <v>131</v>
      </c>
      <c r="AB550" s="51"/>
      <c r="AC550" s="59" t="s">
        <v>80</v>
      </c>
      <c r="AD550" s="60">
        <f t="shared" si="3517"/>
        <v>21</v>
      </c>
      <c r="AE550" s="60">
        <f t="shared" si="3476"/>
        <v>0</v>
      </c>
      <c r="AF550" s="60">
        <f t="shared" si="3477"/>
        <v>0</v>
      </c>
      <c r="AG550" s="60">
        <f t="shared" si="3478"/>
        <v>0</v>
      </c>
      <c r="AH550" s="60">
        <f t="shared" si="3479"/>
        <v>2</v>
      </c>
      <c r="AI550" s="60">
        <f t="shared" si="3480"/>
        <v>0</v>
      </c>
      <c r="AJ550" s="60">
        <f t="shared" si="3481"/>
        <v>0</v>
      </c>
      <c r="AK550" s="60">
        <f t="shared" si="3482"/>
        <v>0</v>
      </c>
      <c r="AL550" s="60">
        <f t="shared" si="3518"/>
        <v>0</v>
      </c>
      <c r="AM550" s="60">
        <f t="shared" si="3519"/>
        <v>0</v>
      </c>
      <c r="AN550" s="61">
        <f t="shared" si="3520"/>
        <v>23</v>
      </c>
      <c r="AO550" s="236" t="str">
        <f t="shared" si="3483"/>
        <v/>
      </c>
      <c r="AP550" s="293" t="s">
        <v>15</v>
      </c>
      <c r="AQ550" s="297">
        <f>SUM(C562:C565)</f>
        <v>81</v>
      </c>
      <c r="AR550" s="297">
        <f t="shared" ref="AR550" si="3632">SUM(D562:D565)</f>
        <v>3</v>
      </c>
      <c r="AS550" s="297">
        <f t="shared" ref="AS550" si="3633">SUM(E562:E565)</f>
        <v>0</v>
      </c>
      <c r="AT550" s="297">
        <f t="shared" ref="AT550" si="3634">SUM(F562:F565)</f>
        <v>7</v>
      </c>
      <c r="AU550" s="297">
        <f t="shared" ref="AU550" si="3635">SUM(G562:G565)</f>
        <v>1</v>
      </c>
      <c r="AV550" s="297">
        <f t="shared" ref="AV550" si="3636">SUM(H562:H565)</f>
        <v>0</v>
      </c>
      <c r="AW550" s="297">
        <f t="shared" ref="AW550" si="3637">SUM(I562:I565)</f>
        <v>0</v>
      </c>
      <c r="AX550" s="297">
        <f t="shared" ref="AX550" si="3638">SUM(J562:J565)</f>
        <v>10</v>
      </c>
      <c r="AY550" s="297">
        <f t="shared" ref="AY550" si="3639">SUM(K562:K565)</f>
        <v>0</v>
      </c>
      <c r="AZ550" s="297">
        <f t="shared" ref="AZ550" si="3640">SUM(L562:L565)</f>
        <v>0</v>
      </c>
      <c r="BA550" s="297">
        <f t="shared" ref="BA550" si="3641">SUM(M562:M565)</f>
        <v>0</v>
      </c>
      <c r="BB550" s="297">
        <f t="shared" ref="BB550" si="3642">SUM(N562:N565)</f>
        <v>0</v>
      </c>
      <c r="BC550" s="297">
        <f t="shared" ref="BC550" si="3643">SUM(O562:O565)</f>
        <v>0</v>
      </c>
      <c r="BD550" s="297">
        <f t="shared" ref="BD550" si="3644">SUM(P562:P565)</f>
        <v>0</v>
      </c>
      <c r="BE550" s="297">
        <f t="shared" ref="BE550" si="3645">SUM(Q562:Q565)</f>
        <v>0</v>
      </c>
      <c r="BF550" s="297">
        <f t="shared" ref="BF550" si="3646">SUM(R562:R565)</f>
        <v>0</v>
      </c>
      <c r="BG550" s="297">
        <f t="shared" ref="BG550" si="3647">SUM(S562:S565)</f>
        <v>0</v>
      </c>
      <c r="BH550" s="297">
        <f t="shared" ref="BH550" si="3648">SUM(T562:T565)</f>
        <v>0</v>
      </c>
      <c r="BI550" s="297">
        <f t="shared" ref="BI550" si="3649">SUM(U562:U565)</f>
        <v>0</v>
      </c>
      <c r="BJ550" s="297">
        <f t="shared" ref="BJ550" si="3650">SUM(V562:V565)</f>
        <v>0</v>
      </c>
      <c r="BK550" s="297">
        <f t="shared" ref="BK550" si="3651">SUM(W562:W565)</f>
        <v>0</v>
      </c>
      <c r="BL550" s="297">
        <f t="shared" ref="BL550" si="3652">SUM(X562:X565)</f>
        <v>0</v>
      </c>
      <c r="BM550" s="297">
        <f t="shared" ref="BM550" si="3653">SUM(Y562:Y565)</f>
        <v>0</v>
      </c>
      <c r="BN550" s="298">
        <f t="shared" si="3543"/>
        <v>102</v>
      </c>
      <c r="BO550" s="162" t="str">
        <f t="shared" si="3544"/>
        <v/>
      </c>
      <c r="BP550" s="51"/>
      <c r="BQ550" s="161" t="str">
        <f t="shared" si="3506"/>
        <v/>
      </c>
      <c r="BR550" s="152" t="s">
        <v>15</v>
      </c>
      <c r="BS550" s="93">
        <f t="shared" si="3590"/>
        <v>91</v>
      </c>
      <c r="BT550" s="93">
        <f t="shared" ref="BT550" si="3654">SUM(AE562:AE565)</f>
        <v>1</v>
      </c>
      <c r="BU550" s="93">
        <f t="shared" ref="BU550" si="3655">SUM(AF562:AF565)</f>
        <v>0</v>
      </c>
      <c r="BV550" s="93">
        <f t="shared" ref="BV550" si="3656">SUM(AG562:AG565)</f>
        <v>0</v>
      </c>
      <c r="BW550" s="93">
        <f t="shared" ref="BW550" si="3657">SUM(AH562:AH565)</f>
        <v>10</v>
      </c>
      <c r="BX550" s="93">
        <f t="shared" ref="BX550" si="3658">SUM(AI562:AI565)</f>
        <v>0</v>
      </c>
      <c r="BY550" s="93">
        <f t="shared" ref="BY550" si="3659">SUM(AJ562:AJ565)</f>
        <v>0</v>
      </c>
      <c r="BZ550" s="93">
        <f t="shared" ref="BZ550" si="3660">SUM(AK562:AK565)</f>
        <v>0</v>
      </c>
      <c r="CA550" s="93">
        <f t="shared" ref="CA550" si="3661">SUM(AL562:AL565)</f>
        <v>0</v>
      </c>
      <c r="CB550" s="93">
        <f t="shared" ref="CB550" si="3662">SUM(AM562:AM565)</f>
        <v>0</v>
      </c>
      <c r="CC550" s="141">
        <f t="shared" si="3554"/>
        <v>102</v>
      </c>
      <c r="CD550" s="160" t="str">
        <f t="shared" si="3555"/>
        <v/>
      </c>
      <c r="CE550" s="121"/>
      <c r="CF550" s="161" t="str">
        <f t="shared" si="3556"/>
        <v/>
      </c>
      <c r="CG550" s="152" t="s">
        <v>15</v>
      </c>
      <c r="CH550" s="93">
        <f>SUM(AD562:AD565)</f>
        <v>91</v>
      </c>
      <c r="CI550" s="93">
        <f>SUM(AE562:AK565)</f>
        <v>11</v>
      </c>
      <c r="CJ550" s="93">
        <f t="shared" si="3557"/>
        <v>0</v>
      </c>
      <c r="CK550" s="141">
        <f t="shared" si="3558"/>
        <v>102</v>
      </c>
      <c r="CM550" s="202" t="str">
        <f t="shared" si="3559"/>
        <v/>
      </c>
      <c r="CN550" s="152" t="s">
        <v>15</v>
      </c>
      <c r="CO550" s="93">
        <f t="shared" si="3560"/>
        <v>91</v>
      </c>
      <c r="CP550" s="93">
        <f t="shared" si="3561"/>
        <v>11</v>
      </c>
      <c r="CQ550" s="93">
        <f t="shared" si="3562"/>
        <v>0</v>
      </c>
      <c r="CR550" s="141">
        <f t="shared" si="3563"/>
        <v>102</v>
      </c>
      <c r="CS550" s="202" t="str">
        <f t="shared" si="3564"/>
        <v/>
      </c>
      <c r="CT550" s="152" t="s">
        <v>15</v>
      </c>
      <c r="CU550" s="93">
        <f t="shared" si="3565"/>
        <v>91</v>
      </c>
      <c r="CV550" s="93">
        <f t="shared" si="3566"/>
        <v>11</v>
      </c>
      <c r="CW550" s="141">
        <f t="shared" si="3567"/>
        <v>102</v>
      </c>
    </row>
    <row r="551" spans="2:101" s="55" customFormat="1" ht="13.5" hidden="1" outlineLevel="1">
      <c r="B551" s="15" t="s">
        <v>81</v>
      </c>
      <c r="C551" s="240">
        <v>11</v>
      </c>
      <c r="D551" s="240">
        <v>1</v>
      </c>
      <c r="E551" s="240"/>
      <c r="F551" s="240"/>
      <c r="G551" s="241"/>
      <c r="H551" s="241"/>
      <c r="I551" s="241"/>
      <c r="J551" s="241"/>
      <c r="K551" s="241"/>
      <c r="L551" s="241"/>
      <c r="M551" s="241"/>
      <c r="N551" s="241"/>
      <c r="O551" s="241"/>
      <c r="P551" s="241"/>
      <c r="Q551" s="241"/>
      <c r="R551" s="241"/>
      <c r="S551" s="241"/>
      <c r="T551" s="241"/>
      <c r="U551" s="241"/>
      <c r="V551" s="241"/>
      <c r="W551" s="241"/>
      <c r="X551" s="241"/>
      <c r="Y551" s="241"/>
      <c r="Z551" s="242">
        <f t="shared" si="3516"/>
        <v>12</v>
      </c>
      <c r="AA551" s="243">
        <f t="shared" si="3631"/>
        <v>96</v>
      </c>
      <c r="AB551" s="51"/>
      <c r="AC551" s="59" t="s">
        <v>81</v>
      </c>
      <c r="AD551" s="60">
        <f t="shared" si="3517"/>
        <v>12</v>
      </c>
      <c r="AE551" s="60">
        <f t="shared" si="3476"/>
        <v>0</v>
      </c>
      <c r="AF551" s="60">
        <f t="shared" si="3477"/>
        <v>0</v>
      </c>
      <c r="AG551" s="60">
        <f t="shared" si="3478"/>
        <v>0</v>
      </c>
      <c r="AH551" s="60">
        <f t="shared" si="3479"/>
        <v>0</v>
      </c>
      <c r="AI551" s="60">
        <f t="shared" si="3480"/>
        <v>0</v>
      </c>
      <c r="AJ551" s="60">
        <f t="shared" si="3481"/>
        <v>0</v>
      </c>
      <c r="AK551" s="60">
        <f t="shared" si="3482"/>
        <v>0</v>
      </c>
      <c r="AL551" s="60">
        <f t="shared" si="3518"/>
        <v>0</v>
      </c>
      <c r="AM551" s="60">
        <f t="shared" si="3519"/>
        <v>0</v>
      </c>
      <c r="AN551" s="61">
        <f t="shared" si="3520"/>
        <v>12</v>
      </c>
      <c r="AO551" s="236" t="str">
        <f t="shared" si="3483"/>
        <v/>
      </c>
      <c r="AP551" s="306" t="s">
        <v>16</v>
      </c>
      <c r="AQ551" s="307">
        <f>SUM(C566:C569)</f>
        <v>152</v>
      </c>
      <c r="AR551" s="307">
        <f t="shared" ref="AR551" si="3663">SUM(D566:D569)</f>
        <v>6</v>
      </c>
      <c r="AS551" s="307">
        <f t="shared" ref="AS551" si="3664">SUM(E566:E569)</f>
        <v>0</v>
      </c>
      <c r="AT551" s="307">
        <f t="shared" ref="AT551" si="3665">SUM(F566:F569)</f>
        <v>6</v>
      </c>
      <c r="AU551" s="307">
        <f t="shared" ref="AU551" si="3666">SUM(G566:G569)</f>
        <v>0</v>
      </c>
      <c r="AV551" s="307">
        <f t="shared" ref="AV551" si="3667">SUM(H566:H569)</f>
        <v>0</v>
      </c>
      <c r="AW551" s="307">
        <f t="shared" ref="AW551" si="3668">SUM(I566:I569)</f>
        <v>0</v>
      </c>
      <c r="AX551" s="307">
        <f t="shared" ref="AX551" si="3669">SUM(J566:J569)</f>
        <v>14</v>
      </c>
      <c r="AY551" s="307">
        <f t="shared" ref="AY551" si="3670">SUM(K566:K569)</f>
        <v>0</v>
      </c>
      <c r="AZ551" s="307">
        <f t="shared" ref="AZ551" si="3671">SUM(L566:L569)</f>
        <v>0</v>
      </c>
      <c r="BA551" s="307">
        <f t="shared" ref="BA551" si="3672">SUM(M566:M569)</f>
        <v>0</v>
      </c>
      <c r="BB551" s="307">
        <f t="shared" ref="BB551" si="3673">SUM(N566:N569)</f>
        <v>0</v>
      </c>
      <c r="BC551" s="307">
        <f t="shared" ref="BC551" si="3674">SUM(O566:O569)</f>
        <v>0</v>
      </c>
      <c r="BD551" s="307">
        <f t="shared" ref="BD551" si="3675">SUM(P566:P569)</f>
        <v>0</v>
      </c>
      <c r="BE551" s="307">
        <f t="shared" ref="BE551" si="3676">SUM(Q566:Q569)</f>
        <v>0</v>
      </c>
      <c r="BF551" s="307">
        <f t="shared" ref="BF551" si="3677">SUM(R566:R569)</f>
        <v>0</v>
      </c>
      <c r="BG551" s="307">
        <f t="shared" ref="BG551" si="3678">SUM(S566:S569)</f>
        <v>1</v>
      </c>
      <c r="BH551" s="307">
        <f t="shared" ref="BH551" si="3679">SUM(T566:T569)</f>
        <v>0</v>
      </c>
      <c r="BI551" s="307">
        <f t="shared" ref="BI551" si="3680">SUM(U566:U569)</f>
        <v>0</v>
      </c>
      <c r="BJ551" s="307">
        <f t="shared" ref="BJ551" si="3681">SUM(V566:V569)</f>
        <v>0</v>
      </c>
      <c r="BK551" s="307">
        <f t="shared" ref="BK551" si="3682">SUM(W566:W569)</f>
        <v>0</v>
      </c>
      <c r="BL551" s="307">
        <f t="shared" ref="BL551" si="3683">SUM(X566:X569)</f>
        <v>0</v>
      </c>
      <c r="BM551" s="307">
        <f t="shared" ref="BM551" si="3684">SUM(Y566:Y569)</f>
        <v>0</v>
      </c>
      <c r="BN551" s="308">
        <f t="shared" si="3543"/>
        <v>179</v>
      </c>
      <c r="BO551" s="162" t="str">
        <f t="shared" si="3544"/>
        <v/>
      </c>
      <c r="BP551" s="51"/>
      <c r="BQ551" s="161" t="str">
        <f t="shared" si="3506"/>
        <v/>
      </c>
      <c r="BR551" s="152" t="s">
        <v>16</v>
      </c>
      <c r="BS551" s="93">
        <f t="shared" si="3590"/>
        <v>164</v>
      </c>
      <c r="BT551" s="93">
        <f t="shared" ref="BT551" si="3685">SUM(AE566:AE569)</f>
        <v>0</v>
      </c>
      <c r="BU551" s="93">
        <f t="shared" ref="BU551" si="3686">SUM(AF566:AF569)</f>
        <v>0</v>
      </c>
      <c r="BV551" s="93">
        <f t="shared" ref="BV551" si="3687">SUM(AG566:AG569)</f>
        <v>0</v>
      </c>
      <c r="BW551" s="93">
        <f t="shared" ref="BW551" si="3688">SUM(AH566:AH569)</f>
        <v>14</v>
      </c>
      <c r="BX551" s="93">
        <f t="shared" ref="BX551" si="3689">SUM(AI566:AI569)</f>
        <v>0</v>
      </c>
      <c r="BY551" s="93">
        <f t="shared" ref="BY551" si="3690">SUM(AJ566:AJ569)</f>
        <v>0</v>
      </c>
      <c r="BZ551" s="93">
        <f t="shared" ref="BZ551" si="3691">SUM(AK566:AK569)</f>
        <v>0</v>
      </c>
      <c r="CA551" s="93">
        <f t="shared" ref="CA551" si="3692">SUM(AL566:AL569)</f>
        <v>1</v>
      </c>
      <c r="CB551" s="93">
        <f t="shared" ref="CB551" si="3693">SUM(AM566:AM569)</f>
        <v>0</v>
      </c>
      <c r="CC551" s="141">
        <f t="shared" si="3554"/>
        <v>179</v>
      </c>
      <c r="CD551" s="160" t="str">
        <f t="shared" si="3555"/>
        <v/>
      </c>
      <c r="CE551" s="121"/>
      <c r="CF551" s="161" t="str">
        <f t="shared" si="3556"/>
        <v/>
      </c>
      <c r="CG551" s="152" t="s">
        <v>16</v>
      </c>
      <c r="CH551" s="93">
        <f>SUM(AD566:AD569)</f>
        <v>164</v>
      </c>
      <c r="CI551" s="93">
        <f>SUM(AE566:AK569)</f>
        <v>14</v>
      </c>
      <c r="CJ551" s="93">
        <f t="shared" si="3557"/>
        <v>1</v>
      </c>
      <c r="CK551" s="141">
        <f t="shared" si="3558"/>
        <v>179</v>
      </c>
      <c r="CM551" s="202" t="str">
        <f t="shared" si="3559"/>
        <v/>
      </c>
      <c r="CN551" s="152" t="s">
        <v>16</v>
      </c>
      <c r="CO551" s="93">
        <f t="shared" si="3560"/>
        <v>164</v>
      </c>
      <c r="CP551" s="93">
        <f t="shared" si="3561"/>
        <v>14</v>
      </c>
      <c r="CQ551" s="93">
        <f t="shared" si="3562"/>
        <v>1</v>
      </c>
      <c r="CR551" s="141">
        <f t="shared" si="3563"/>
        <v>179</v>
      </c>
      <c r="CS551" s="202" t="str">
        <f t="shared" si="3564"/>
        <v/>
      </c>
      <c r="CT551" s="152" t="s">
        <v>16</v>
      </c>
      <c r="CU551" s="93">
        <f t="shared" si="3565"/>
        <v>164</v>
      </c>
      <c r="CV551" s="93">
        <f t="shared" si="3566"/>
        <v>15</v>
      </c>
      <c r="CW551" s="141">
        <f t="shared" si="3567"/>
        <v>179</v>
      </c>
    </row>
    <row r="552" spans="2:101" s="55" customFormat="1" ht="13.5" hidden="1" outlineLevel="1">
      <c r="B552" s="15" t="s">
        <v>82</v>
      </c>
      <c r="C552" s="240">
        <v>10</v>
      </c>
      <c r="D552" s="240">
        <v>1</v>
      </c>
      <c r="E552" s="240"/>
      <c r="F552" s="240"/>
      <c r="G552" s="241"/>
      <c r="H552" s="241"/>
      <c r="I552" s="241"/>
      <c r="J552" s="241"/>
      <c r="K552" s="241"/>
      <c r="L552" s="241"/>
      <c r="M552" s="241"/>
      <c r="N552" s="241"/>
      <c r="O552" s="241"/>
      <c r="P552" s="241"/>
      <c r="Q552" s="241"/>
      <c r="R552" s="241"/>
      <c r="S552" s="241"/>
      <c r="T552" s="241"/>
      <c r="U552" s="241"/>
      <c r="V552" s="241"/>
      <c r="W552" s="241"/>
      <c r="X552" s="241"/>
      <c r="Y552" s="241"/>
      <c r="Z552" s="242">
        <f t="shared" si="3516"/>
        <v>11</v>
      </c>
      <c r="AA552" s="243">
        <f t="shared" si="3631"/>
        <v>69</v>
      </c>
      <c r="AB552" s="51"/>
      <c r="AC552" s="59" t="s">
        <v>82</v>
      </c>
      <c r="AD552" s="60">
        <f t="shared" si="3517"/>
        <v>11</v>
      </c>
      <c r="AE552" s="60">
        <f t="shared" si="3476"/>
        <v>0</v>
      </c>
      <c r="AF552" s="60">
        <f t="shared" si="3477"/>
        <v>0</v>
      </c>
      <c r="AG552" s="60">
        <f t="shared" si="3478"/>
        <v>0</v>
      </c>
      <c r="AH552" s="60">
        <f t="shared" si="3479"/>
        <v>0</v>
      </c>
      <c r="AI552" s="60">
        <f t="shared" si="3480"/>
        <v>0</v>
      </c>
      <c r="AJ552" s="60">
        <f t="shared" si="3481"/>
        <v>0</v>
      </c>
      <c r="AK552" s="60">
        <f t="shared" si="3482"/>
        <v>0</v>
      </c>
      <c r="AL552" s="60">
        <f t="shared" si="3518"/>
        <v>0</v>
      </c>
      <c r="AM552" s="60">
        <f t="shared" si="3519"/>
        <v>0</v>
      </c>
      <c r="AN552" s="61">
        <f t="shared" si="3520"/>
        <v>11</v>
      </c>
      <c r="AO552" s="236" t="str">
        <f t="shared" si="3483"/>
        <v/>
      </c>
      <c r="AP552" s="293" t="s">
        <v>17</v>
      </c>
      <c r="AQ552" s="297">
        <f>SUM(C570:C573)</f>
        <v>399</v>
      </c>
      <c r="AR552" s="297">
        <f t="shared" ref="AR552" si="3694">SUM(D570:D573)</f>
        <v>14</v>
      </c>
      <c r="AS552" s="297">
        <f t="shared" ref="AS552" si="3695">SUM(E570:E573)</f>
        <v>0</v>
      </c>
      <c r="AT552" s="297">
        <f t="shared" ref="AT552" si="3696">SUM(F570:F573)</f>
        <v>12</v>
      </c>
      <c r="AU552" s="297">
        <f t="shared" ref="AU552" si="3697">SUM(G570:G573)</f>
        <v>5</v>
      </c>
      <c r="AV552" s="297">
        <f t="shared" ref="AV552" si="3698">SUM(H570:H573)</f>
        <v>0</v>
      </c>
      <c r="AW552" s="297">
        <f t="shared" ref="AW552" si="3699">SUM(I570:I573)</f>
        <v>0</v>
      </c>
      <c r="AX552" s="297">
        <f t="shared" ref="AX552" si="3700">SUM(J570:J573)</f>
        <v>18</v>
      </c>
      <c r="AY552" s="297">
        <f t="shared" ref="AY552" si="3701">SUM(K570:K573)</f>
        <v>2</v>
      </c>
      <c r="AZ552" s="297">
        <f t="shared" ref="AZ552" si="3702">SUM(L570:L573)</f>
        <v>0</v>
      </c>
      <c r="BA552" s="297">
        <f t="shared" ref="BA552" si="3703">SUM(M570:M573)</f>
        <v>0</v>
      </c>
      <c r="BB552" s="297">
        <f t="shared" ref="BB552" si="3704">SUM(N570:N573)</f>
        <v>0</v>
      </c>
      <c r="BC552" s="297">
        <f t="shared" ref="BC552" si="3705">SUM(O570:O573)</f>
        <v>0</v>
      </c>
      <c r="BD552" s="297">
        <f t="shared" ref="BD552" si="3706">SUM(P570:P573)</f>
        <v>0</v>
      </c>
      <c r="BE552" s="297">
        <f t="shared" ref="BE552" si="3707">SUM(Q570:Q573)</f>
        <v>0</v>
      </c>
      <c r="BF552" s="297">
        <f t="shared" ref="BF552" si="3708">SUM(R570:R573)</f>
        <v>0</v>
      </c>
      <c r="BG552" s="297">
        <f t="shared" ref="BG552" si="3709">SUM(S570:S573)</f>
        <v>1</v>
      </c>
      <c r="BH552" s="297">
        <f t="shared" ref="BH552" si="3710">SUM(T570:T573)</f>
        <v>0</v>
      </c>
      <c r="BI552" s="297">
        <f t="shared" ref="BI552" si="3711">SUM(U570:U573)</f>
        <v>0</v>
      </c>
      <c r="BJ552" s="297">
        <f t="shared" ref="BJ552" si="3712">SUM(V570:V573)</f>
        <v>0</v>
      </c>
      <c r="BK552" s="297">
        <f t="shared" ref="BK552" si="3713">SUM(W570:W573)</f>
        <v>0</v>
      </c>
      <c r="BL552" s="297">
        <f t="shared" ref="BL552" si="3714">SUM(X570:X573)</f>
        <v>0</v>
      </c>
      <c r="BM552" s="297">
        <f t="shared" ref="BM552" si="3715">SUM(Y570:Y573)</f>
        <v>0</v>
      </c>
      <c r="BN552" s="298">
        <f t="shared" si="3543"/>
        <v>451</v>
      </c>
      <c r="BO552" s="162" t="str">
        <f>IF(BN552=MAX($BN$546:$BN$569),1,IF(BN552=MAX($BN$552:$BN$555),2,""))</f>
        <v/>
      </c>
      <c r="BP552" s="51"/>
      <c r="BQ552" s="161" t="str">
        <f t="shared" si="3506"/>
        <v/>
      </c>
      <c r="BR552" s="152" t="s">
        <v>17</v>
      </c>
      <c r="BS552" s="93">
        <f t="shared" si="3590"/>
        <v>425</v>
      </c>
      <c r="BT552" s="93">
        <f t="shared" ref="BT552" si="3716">SUM(AE570:AE573)</f>
        <v>5</v>
      </c>
      <c r="BU552" s="93">
        <f t="shared" ref="BU552" si="3717">SUM(AF570:AF573)</f>
        <v>0</v>
      </c>
      <c r="BV552" s="93">
        <f t="shared" ref="BV552" si="3718">SUM(AG570:AG573)</f>
        <v>0</v>
      </c>
      <c r="BW552" s="93">
        <f t="shared" ref="BW552" si="3719">SUM(AH570:AH573)</f>
        <v>18</v>
      </c>
      <c r="BX552" s="93">
        <f t="shared" ref="BX552" si="3720">SUM(AI570:AI573)</f>
        <v>2</v>
      </c>
      <c r="BY552" s="93">
        <f t="shared" ref="BY552" si="3721">SUM(AJ570:AJ573)</f>
        <v>0</v>
      </c>
      <c r="BZ552" s="93">
        <f t="shared" ref="BZ552" si="3722">SUM(AK570:AK573)</f>
        <v>0</v>
      </c>
      <c r="CA552" s="93">
        <f t="shared" ref="CA552" si="3723">SUM(AL570:AL573)</f>
        <v>1</v>
      </c>
      <c r="CB552" s="93">
        <f t="shared" ref="CB552" si="3724">SUM(AM570:AM573)</f>
        <v>0</v>
      </c>
      <c r="CC552" s="141">
        <f t="shared" si="3554"/>
        <v>451</v>
      </c>
      <c r="CD552" s="160" t="str">
        <f t="shared" si="3555"/>
        <v/>
      </c>
      <c r="CE552" s="121"/>
      <c r="CF552" s="161" t="str">
        <f t="shared" si="3556"/>
        <v/>
      </c>
      <c r="CG552" s="152" t="s">
        <v>17</v>
      </c>
      <c r="CH552" s="93">
        <f>SUM(AD570:AD573)</f>
        <v>425</v>
      </c>
      <c r="CI552" s="93">
        <f>SUM(AE570:AK573)</f>
        <v>25</v>
      </c>
      <c r="CJ552" s="93">
        <f t="shared" si="3557"/>
        <v>1</v>
      </c>
      <c r="CK552" s="141">
        <f t="shared" si="3558"/>
        <v>451</v>
      </c>
      <c r="CM552" s="202" t="str">
        <f t="shared" si="3559"/>
        <v/>
      </c>
      <c r="CN552" s="152" t="s">
        <v>17</v>
      </c>
      <c r="CO552" s="93">
        <f t="shared" si="3560"/>
        <v>425</v>
      </c>
      <c r="CP552" s="93">
        <f t="shared" si="3561"/>
        <v>25</v>
      </c>
      <c r="CQ552" s="93">
        <f t="shared" si="3562"/>
        <v>1</v>
      </c>
      <c r="CR552" s="141">
        <f t="shared" si="3563"/>
        <v>451</v>
      </c>
      <c r="CS552" s="202" t="str">
        <f t="shared" si="3564"/>
        <v/>
      </c>
      <c r="CT552" s="152" t="s">
        <v>17</v>
      </c>
      <c r="CU552" s="93">
        <f t="shared" si="3565"/>
        <v>425</v>
      </c>
      <c r="CV552" s="93">
        <f t="shared" si="3566"/>
        <v>26</v>
      </c>
      <c r="CW552" s="141">
        <f t="shared" si="3567"/>
        <v>451</v>
      </c>
    </row>
    <row r="553" spans="2:101" s="55" customFormat="1" ht="13.5" hidden="1" outlineLevel="1">
      <c r="B553" s="15" t="s">
        <v>83</v>
      </c>
      <c r="C553" s="240">
        <v>13</v>
      </c>
      <c r="D553" s="240">
        <v>2</v>
      </c>
      <c r="E553" s="240"/>
      <c r="F553" s="240"/>
      <c r="G553" s="241"/>
      <c r="H553" s="241"/>
      <c r="I553" s="241"/>
      <c r="J553" s="241"/>
      <c r="K553" s="241"/>
      <c r="L553" s="241"/>
      <c r="M553" s="241"/>
      <c r="N553" s="241"/>
      <c r="O553" s="241"/>
      <c r="P553" s="241"/>
      <c r="Q553" s="241"/>
      <c r="R553" s="241"/>
      <c r="S553" s="241"/>
      <c r="T553" s="241"/>
      <c r="U553" s="241"/>
      <c r="V553" s="241"/>
      <c r="W553" s="241"/>
      <c r="X553" s="241"/>
      <c r="Y553" s="241"/>
      <c r="Z553" s="242">
        <f t="shared" si="3516"/>
        <v>15</v>
      </c>
      <c r="AA553" s="243">
        <f t="shared" si="3631"/>
        <v>61</v>
      </c>
      <c r="AB553" s="51"/>
      <c r="AC553" s="59" t="s">
        <v>83</v>
      </c>
      <c r="AD553" s="60">
        <f t="shared" si="3517"/>
        <v>15</v>
      </c>
      <c r="AE553" s="60">
        <f t="shared" si="3476"/>
        <v>0</v>
      </c>
      <c r="AF553" s="60">
        <f t="shared" si="3477"/>
        <v>0</v>
      </c>
      <c r="AG553" s="60">
        <f t="shared" si="3478"/>
        <v>0</v>
      </c>
      <c r="AH553" s="60">
        <f t="shared" si="3479"/>
        <v>0</v>
      </c>
      <c r="AI553" s="60">
        <f t="shared" si="3480"/>
        <v>0</v>
      </c>
      <c r="AJ553" s="60">
        <f t="shared" si="3481"/>
        <v>0</v>
      </c>
      <c r="AK553" s="60">
        <f t="shared" si="3482"/>
        <v>0</v>
      </c>
      <c r="AL553" s="60">
        <f t="shared" si="3518"/>
        <v>0</v>
      </c>
      <c r="AM553" s="60">
        <f t="shared" si="3519"/>
        <v>0</v>
      </c>
      <c r="AN553" s="61">
        <f t="shared" si="3520"/>
        <v>15</v>
      </c>
      <c r="AO553" s="236">
        <f t="shared" si="3483"/>
        <v>1</v>
      </c>
      <c r="AP553" s="306" t="s">
        <v>18</v>
      </c>
      <c r="AQ553" s="307">
        <f>SUM(C574:C577)</f>
        <v>561</v>
      </c>
      <c r="AR553" s="307">
        <f t="shared" ref="AR553" si="3725">SUM(D574:D577)</f>
        <v>31</v>
      </c>
      <c r="AS553" s="307">
        <f t="shared" ref="AS553" si="3726">SUM(E574:E577)</f>
        <v>1</v>
      </c>
      <c r="AT553" s="307">
        <f t="shared" ref="AT553" si="3727">SUM(F574:F577)</f>
        <v>25</v>
      </c>
      <c r="AU553" s="307">
        <f t="shared" ref="AU553" si="3728">SUM(G574:G577)</f>
        <v>22</v>
      </c>
      <c r="AV553" s="307">
        <f t="shared" ref="AV553" si="3729">SUM(H574:H577)</f>
        <v>1</v>
      </c>
      <c r="AW553" s="307">
        <f t="shared" ref="AW553" si="3730">SUM(I574:I577)</f>
        <v>0</v>
      </c>
      <c r="AX553" s="307">
        <f t="shared" ref="AX553" si="3731">SUM(J574:J577)</f>
        <v>35</v>
      </c>
      <c r="AY553" s="307">
        <f t="shared" ref="AY553" si="3732">SUM(K574:K577)</f>
        <v>7</v>
      </c>
      <c r="AZ553" s="307">
        <f t="shared" ref="AZ553" si="3733">SUM(L574:L577)</f>
        <v>0</v>
      </c>
      <c r="BA553" s="307">
        <f t="shared" ref="BA553" si="3734">SUM(M574:M577)</f>
        <v>0</v>
      </c>
      <c r="BB553" s="307">
        <f t="shared" ref="BB553" si="3735">SUM(N574:N577)</f>
        <v>0</v>
      </c>
      <c r="BC553" s="307">
        <f t="shared" ref="BC553" si="3736">SUM(O574:O577)</f>
        <v>0</v>
      </c>
      <c r="BD553" s="307">
        <f t="shared" ref="BD553" si="3737">SUM(P574:P577)</f>
        <v>0</v>
      </c>
      <c r="BE553" s="307">
        <f t="shared" ref="BE553" si="3738">SUM(Q574:Q577)</f>
        <v>0</v>
      </c>
      <c r="BF553" s="307">
        <f t="shared" ref="BF553" si="3739">SUM(R574:R577)</f>
        <v>0</v>
      </c>
      <c r="BG553" s="307">
        <f t="shared" ref="BG553" si="3740">SUM(S574:S577)</f>
        <v>0</v>
      </c>
      <c r="BH553" s="307">
        <f t="shared" ref="BH553" si="3741">SUM(T574:T577)</f>
        <v>0</v>
      </c>
      <c r="BI553" s="307">
        <f t="shared" ref="BI553" si="3742">SUM(U574:U577)</f>
        <v>0</v>
      </c>
      <c r="BJ553" s="307">
        <f t="shared" ref="BJ553" si="3743">SUM(V574:V577)</f>
        <v>0</v>
      </c>
      <c r="BK553" s="307">
        <f t="shared" ref="BK553" si="3744">SUM(W574:W577)</f>
        <v>0</v>
      </c>
      <c r="BL553" s="307">
        <f t="shared" ref="BL553" si="3745">SUM(X574:X577)</f>
        <v>0</v>
      </c>
      <c r="BM553" s="307">
        <f t="shared" ref="BM553" si="3746">SUM(Y574:Y577)</f>
        <v>0</v>
      </c>
      <c r="BN553" s="308">
        <f t="shared" si="3543"/>
        <v>683</v>
      </c>
      <c r="BO553" s="162">
        <f>IF(BN553=MAX($BN$546:$BN$569),1,IF(BN553=MAX($BN$552:$BN$555),2,""))</f>
        <v>1</v>
      </c>
      <c r="BP553" s="51"/>
      <c r="BQ553" s="161">
        <f t="shared" si="3506"/>
        <v>1</v>
      </c>
      <c r="BR553" s="152" t="s">
        <v>18</v>
      </c>
      <c r="BS553" s="93">
        <f t="shared" si="3590"/>
        <v>618</v>
      </c>
      <c r="BT553" s="93">
        <f t="shared" ref="BT553" si="3747">SUM(AE574:AE577)</f>
        <v>22</v>
      </c>
      <c r="BU553" s="93">
        <f t="shared" ref="BU553" si="3748">SUM(AF574:AF577)</f>
        <v>1</v>
      </c>
      <c r="BV553" s="93">
        <f t="shared" ref="BV553" si="3749">SUM(AG574:AG577)</f>
        <v>0</v>
      </c>
      <c r="BW553" s="93">
        <f t="shared" ref="BW553" si="3750">SUM(AH574:AH577)</f>
        <v>35</v>
      </c>
      <c r="BX553" s="93">
        <f t="shared" ref="BX553" si="3751">SUM(AI574:AI577)</f>
        <v>7</v>
      </c>
      <c r="BY553" s="93">
        <f t="shared" ref="BY553" si="3752">SUM(AJ574:AJ577)</f>
        <v>0</v>
      </c>
      <c r="BZ553" s="93">
        <f t="shared" ref="BZ553" si="3753">SUM(AK574:AK577)</f>
        <v>0</v>
      </c>
      <c r="CA553" s="93">
        <f t="shared" ref="CA553" si="3754">SUM(AL574:AL577)</f>
        <v>0</v>
      </c>
      <c r="CB553" s="93">
        <f t="shared" ref="CB553" si="3755">SUM(AM574:AM577)</f>
        <v>0</v>
      </c>
      <c r="CC553" s="141">
        <f t="shared" si="3554"/>
        <v>683</v>
      </c>
      <c r="CD553" s="160">
        <f t="shared" si="3555"/>
        <v>1</v>
      </c>
      <c r="CE553" s="121"/>
      <c r="CF553" s="161">
        <f t="shared" si="3556"/>
        <v>1</v>
      </c>
      <c r="CG553" s="152" t="s">
        <v>18</v>
      </c>
      <c r="CH553" s="93">
        <f>SUM(AD574:AD577)</f>
        <v>618</v>
      </c>
      <c r="CI553" s="93">
        <f>SUM(AE574:AK577)</f>
        <v>65</v>
      </c>
      <c r="CJ553" s="93">
        <f t="shared" si="3557"/>
        <v>0</v>
      </c>
      <c r="CK553" s="141">
        <f t="shared" si="3558"/>
        <v>683</v>
      </c>
      <c r="CM553" s="202">
        <f t="shared" si="3559"/>
        <v>1</v>
      </c>
      <c r="CN553" s="152" t="s">
        <v>18</v>
      </c>
      <c r="CO553" s="93">
        <f t="shared" si="3560"/>
        <v>618</v>
      </c>
      <c r="CP553" s="93">
        <f t="shared" si="3561"/>
        <v>65</v>
      </c>
      <c r="CQ553" s="93">
        <f t="shared" si="3562"/>
        <v>0</v>
      </c>
      <c r="CR553" s="141">
        <f t="shared" si="3563"/>
        <v>683</v>
      </c>
      <c r="CS553" s="202">
        <f t="shared" si="3564"/>
        <v>1</v>
      </c>
      <c r="CT553" s="152" t="s">
        <v>18</v>
      </c>
      <c r="CU553" s="93">
        <f t="shared" si="3565"/>
        <v>618</v>
      </c>
      <c r="CV553" s="93">
        <f t="shared" si="3566"/>
        <v>65</v>
      </c>
      <c r="CW553" s="141">
        <f t="shared" si="3567"/>
        <v>683</v>
      </c>
    </row>
    <row r="554" spans="2:101" s="55" customFormat="1" ht="13.5" hidden="1" outlineLevel="1">
      <c r="B554" s="15" t="s">
        <v>84</v>
      </c>
      <c r="C554" s="240">
        <v>20</v>
      </c>
      <c r="D554" s="240"/>
      <c r="E554" s="240"/>
      <c r="F554" s="240"/>
      <c r="G554" s="241"/>
      <c r="H554" s="241"/>
      <c r="I554" s="241"/>
      <c r="J554" s="241"/>
      <c r="K554" s="241"/>
      <c r="L554" s="241"/>
      <c r="M554" s="241"/>
      <c r="N554" s="241"/>
      <c r="O554" s="241"/>
      <c r="P554" s="241"/>
      <c r="Q554" s="241"/>
      <c r="R554" s="241"/>
      <c r="S554" s="241"/>
      <c r="T554" s="241"/>
      <c r="U554" s="241"/>
      <c r="V554" s="241"/>
      <c r="W554" s="241"/>
      <c r="X554" s="241"/>
      <c r="Y554" s="241"/>
      <c r="Z554" s="242">
        <f t="shared" si="3516"/>
        <v>20</v>
      </c>
      <c r="AA554" s="243">
        <f t="shared" si="3631"/>
        <v>58</v>
      </c>
      <c r="AB554" s="51"/>
      <c r="AC554" s="56" t="s">
        <v>84</v>
      </c>
      <c r="AD554" s="57">
        <f t="shared" si="3517"/>
        <v>20</v>
      </c>
      <c r="AE554" s="57">
        <f t="shared" si="3476"/>
        <v>0</v>
      </c>
      <c r="AF554" s="57">
        <f t="shared" si="3477"/>
        <v>0</v>
      </c>
      <c r="AG554" s="57">
        <f t="shared" si="3478"/>
        <v>0</v>
      </c>
      <c r="AH554" s="57">
        <f t="shared" si="3479"/>
        <v>0</v>
      </c>
      <c r="AI554" s="57">
        <f t="shared" si="3480"/>
        <v>0</v>
      </c>
      <c r="AJ554" s="57">
        <f t="shared" si="3481"/>
        <v>0</v>
      </c>
      <c r="AK554" s="57">
        <f t="shared" si="3482"/>
        <v>0</v>
      </c>
      <c r="AL554" s="57">
        <f t="shared" si="3518"/>
        <v>0</v>
      </c>
      <c r="AM554" s="57">
        <f t="shared" si="3519"/>
        <v>0</v>
      </c>
      <c r="AN554" s="58">
        <f t="shared" si="3520"/>
        <v>20</v>
      </c>
      <c r="AO554" s="236" t="str">
        <f t="shared" si="3483"/>
        <v/>
      </c>
      <c r="AP554" s="293" t="s">
        <v>19</v>
      </c>
      <c r="AQ554" s="297">
        <f>SUM(C578:C581)</f>
        <v>443</v>
      </c>
      <c r="AR554" s="297">
        <f t="shared" ref="AR554" si="3756">SUM(D578:D581)</f>
        <v>33</v>
      </c>
      <c r="AS554" s="297">
        <f t="shared" ref="AS554" si="3757">SUM(E578:E581)</f>
        <v>0</v>
      </c>
      <c r="AT554" s="297">
        <f t="shared" ref="AT554" si="3758">SUM(F578:F581)</f>
        <v>21</v>
      </c>
      <c r="AU554" s="297">
        <f t="shared" ref="AU554" si="3759">SUM(G578:G581)</f>
        <v>9</v>
      </c>
      <c r="AV554" s="297">
        <f t="shared" ref="AV554" si="3760">SUM(H578:H581)</f>
        <v>0</v>
      </c>
      <c r="AW554" s="297">
        <f t="shared" ref="AW554" si="3761">SUM(I578:I581)</f>
        <v>0</v>
      </c>
      <c r="AX554" s="297">
        <f t="shared" ref="AX554" si="3762">SUM(J578:J581)</f>
        <v>49</v>
      </c>
      <c r="AY554" s="297">
        <f t="shared" ref="AY554" si="3763">SUM(K578:K581)</f>
        <v>0</v>
      </c>
      <c r="AZ554" s="297">
        <f t="shared" ref="AZ554" si="3764">SUM(L578:L581)</f>
        <v>1</v>
      </c>
      <c r="BA554" s="297">
        <f t="shared" ref="BA554" si="3765">SUM(M578:M581)</f>
        <v>1</v>
      </c>
      <c r="BB554" s="297">
        <f t="shared" ref="BB554" si="3766">SUM(N578:N581)</f>
        <v>0</v>
      </c>
      <c r="BC554" s="297">
        <f t="shared" ref="BC554" si="3767">SUM(O578:O581)</f>
        <v>0</v>
      </c>
      <c r="BD554" s="297">
        <f t="shared" ref="BD554" si="3768">SUM(P578:P581)</f>
        <v>0</v>
      </c>
      <c r="BE554" s="297">
        <f t="shared" ref="BE554" si="3769">SUM(Q578:Q581)</f>
        <v>0</v>
      </c>
      <c r="BF554" s="297">
        <f t="shared" ref="BF554" si="3770">SUM(R578:R581)</f>
        <v>0</v>
      </c>
      <c r="BG554" s="297">
        <f t="shared" ref="BG554" si="3771">SUM(S578:S581)</f>
        <v>3</v>
      </c>
      <c r="BH554" s="297">
        <f t="shared" ref="BH554" si="3772">SUM(T578:T581)</f>
        <v>0</v>
      </c>
      <c r="BI554" s="297">
        <f t="shared" ref="BI554" si="3773">SUM(U578:U581)</f>
        <v>0</v>
      </c>
      <c r="BJ554" s="297">
        <f t="shared" ref="BJ554" si="3774">SUM(V578:V581)</f>
        <v>0</v>
      </c>
      <c r="BK554" s="297">
        <f t="shared" ref="BK554" si="3775">SUM(W578:W581)</f>
        <v>0</v>
      </c>
      <c r="BL554" s="297">
        <f t="shared" ref="BL554" si="3776">SUM(X578:X581)</f>
        <v>0</v>
      </c>
      <c r="BM554" s="297">
        <f t="shared" ref="BM554" si="3777">SUM(Y578:Y581)</f>
        <v>0</v>
      </c>
      <c r="BN554" s="298">
        <f t="shared" si="3543"/>
        <v>560</v>
      </c>
      <c r="BO554" s="162" t="str">
        <f>IF(BN554=MAX($BN$546:$BN$569),1,IF(BN554=MAX($BN$552:$BN$555),2,""))</f>
        <v/>
      </c>
      <c r="BP554" s="51"/>
      <c r="BQ554" s="161" t="str">
        <f t="shared" si="3506"/>
        <v/>
      </c>
      <c r="BR554" s="152" t="s">
        <v>19</v>
      </c>
      <c r="BS554" s="93">
        <f t="shared" si="3590"/>
        <v>497</v>
      </c>
      <c r="BT554" s="93">
        <f t="shared" ref="BT554" si="3778">SUM(AE578:AE581)</f>
        <v>9</v>
      </c>
      <c r="BU554" s="93">
        <f t="shared" ref="BU554" si="3779">SUM(AF578:AF581)</f>
        <v>0</v>
      </c>
      <c r="BV554" s="93">
        <f t="shared" ref="BV554" si="3780">SUM(AG578:AG581)</f>
        <v>0</v>
      </c>
      <c r="BW554" s="93">
        <f t="shared" ref="BW554" si="3781">SUM(AH578:AH581)</f>
        <v>49</v>
      </c>
      <c r="BX554" s="93">
        <f t="shared" ref="BX554" si="3782">SUM(AI578:AI581)</f>
        <v>0</v>
      </c>
      <c r="BY554" s="93">
        <f t="shared" ref="BY554" si="3783">SUM(AJ578:AJ581)</f>
        <v>1</v>
      </c>
      <c r="BZ554" s="93">
        <f t="shared" ref="BZ554" si="3784">SUM(AK578:AK581)</f>
        <v>1</v>
      </c>
      <c r="CA554" s="93">
        <f t="shared" ref="CA554" si="3785">SUM(AL578:AL581)</f>
        <v>3</v>
      </c>
      <c r="CB554" s="93">
        <f t="shared" ref="CB554" si="3786">SUM(AM578:AM581)</f>
        <v>0</v>
      </c>
      <c r="CC554" s="141">
        <f t="shared" si="3554"/>
        <v>560</v>
      </c>
      <c r="CD554" s="160" t="str">
        <f t="shared" si="3555"/>
        <v/>
      </c>
      <c r="CE554" s="121"/>
      <c r="CF554" s="161" t="str">
        <f t="shared" si="3556"/>
        <v/>
      </c>
      <c r="CG554" s="152" t="s">
        <v>19</v>
      </c>
      <c r="CH554" s="93">
        <f>SUM(AD578:AD581)</f>
        <v>497</v>
      </c>
      <c r="CI554" s="93">
        <f>SUM(AE578:AK581)</f>
        <v>60</v>
      </c>
      <c r="CJ554" s="93">
        <f t="shared" si="3557"/>
        <v>3</v>
      </c>
      <c r="CK554" s="141">
        <f t="shared" si="3558"/>
        <v>560</v>
      </c>
      <c r="CM554" s="202" t="str">
        <f t="shared" si="3559"/>
        <v/>
      </c>
      <c r="CN554" s="152" t="s">
        <v>19</v>
      </c>
      <c r="CO554" s="93">
        <f t="shared" si="3560"/>
        <v>497</v>
      </c>
      <c r="CP554" s="93">
        <f t="shared" si="3561"/>
        <v>58</v>
      </c>
      <c r="CQ554" s="93">
        <f t="shared" si="3562"/>
        <v>5</v>
      </c>
      <c r="CR554" s="141">
        <f t="shared" si="3563"/>
        <v>560</v>
      </c>
      <c r="CS554" s="202" t="str">
        <f t="shared" si="3564"/>
        <v/>
      </c>
      <c r="CT554" s="152" t="s">
        <v>19</v>
      </c>
      <c r="CU554" s="93">
        <f t="shared" si="3565"/>
        <v>497</v>
      </c>
      <c r="CV554" s="93">
        <f t="shared" si="3566"/>
        <v>63</v>
      </c>
      <c r="CW554" s="141">
        <f t="shared" si="3567"/>
        <v>560</v>
      </c>
    </row>
    <row r="555" spans="2:101" s="55" customFormat="1" ht="13.5" hidden="1" outlineLevel="1">
      <c r="B555" s="15" t="s">
        <v>85</v>
      </c>
      <c r="C555" s="240">
        <v>17</v>
      </c>
      <c r="D555" s="240">
        <v>1</v>
      </c>
      <c r="E555" s="240"/>
      <c r="F555" s="240"/>
      <c r="G555" s="241"/>
      <c r="H555" s="241"/>
      <c r="I555" s="241"/>
      <c r="J555" s="241"/>
      <c r="K555" s="241"/>
      <c r="L555" s="241"/>
      <c r="M555" s="241"/>
      <c r="N555" s="241"/>
      <c r="O555" s="241"/>
      <c r="P555" s="241"/>
      <c r="Q555" s="241"/>
      <c r="R555" s="241"/>
      <c r="S555" s="241"/>
      <c r="T555" s="241"/>
      <c r="U555" s="241"/>
      <c r="V555" s="241"/>
      <c r="W555" s="241"/>
      <c r="X555" s="241"/>
      <c r="Y555" s="241"/>
      <c r="Z555" s="242">
        <f t="shared" si="3516"/>
        <v>18</v>
      </c>
      <c r="AA555" s="243">
        <f t="shared" si="3631"/>
        <v>64</v>
      </c>
      <c r="AB555" s="51"/>
      <c r="AC555" s="56" t="s">
        <v>85</v>
      </c>
      <c r="AD555" s="57">
        <f t="shared" si="3517"/>
        <v>18</v>
      </c>
      <c r="AE555" s="57">
        <f t="shared" si="3476"/>
        <v>0</v>
      </c>
      <c r="AF555" s="57">
        <f t="shared" si="3477"/>
        <v>0</v>
      </c>
      <c r="AG555" s="57">
        <f t="shared" si="3478"/>
        <v>0</v>
      </c>
      <c r="AH555" s="57">
        <f t="shared" si="3479"/>
        <v>0</v>
      </c>
      <c r="AI555" s="57">
        <f t="shared" si="3480"/>
        <v>0</v>
      </c>
      <c r="AJ555" s="57">
        <f t="shared" si="3481"/>
        <v>0</v>
      </c>
      <c r="AK555" s="57">
        <f t="shared" si="3482"/>
        <v>0</v>
      </c>
      <c r="AL555" s="57">
        <f t="shared" si="3518"/>
        <v>0</v>
      </c>
      <c r="AM555" s="57">
        <f t="shared" si="3519"/>
        <v>0</v>
      </c>
      <c r="AN555" s="58">
        <f t="shared" si="3520"/>
        <v>18</v>
      </c>
      <c r="AO555" s="236" t="str">
        <f t="shared" si="3483"/>
        <v/>
      </c>
      <c r="AP555" s="306" t="s">
        <v>20</v>
      </c>
      <c r="AQ555" s="307">
        <f>SUM(C582:C585)</f>
        <v>420</v>
      </c>
      <c r="AR555" s="307">
        <f t="shared" ref="AR555" si="3787">SUM(D582:D585)</f>
        <v>34</v>
      </c>
      <c r="AS555" s="307">
        <f t="shared" ref="AS555" si="3788">SUM(E582:E585)</f>
        <v>0</v>
      </c>
      <c r="AT555" s="307">
        <f t="shared" ref="AT555" si="3789">SUM(F582:F585)</f>
        <v>31</v>
      </c>
      <c r="AU555" s="307">
        <f t="shared" ref="AU555" si="3790">SUM(G582:G585)</f>
        <v>12</v>
      </c>
      <c r="AV555" s="307">
        <f t="shared" ref="AV555" si="3791">SUM(H582:H585)</f>
        <v>1</v>
      </c>
      <c r="AW555" s="307">
        <f t="shared" ref="AW555" si="3792">SUM(I582:I585)</f>
        <v>0</v>
      </c>
      <c r="AX555" s="307">
        <f t="shared" ref="AX555" si="3793">SUM(J582:J585)</f>
        <v>37</v>
      </c>
      <c r="AY555" s="307">
        <f t="shared" ref="AY555" si="3794">SUM(K582:K585)</f>
        <v>10</v>
      </c>
      <c r="AZ555" s="307">
        <f t="shared" ref="AZ555" si="3795">SUM(L582:L585)</f>
        <v>0</v>
      </c>
      <c r="BA555" s="307">
        <f t="shared" ref="BA555" si="3796">SUM(M582:M585)</f>
        <v>0</v>
      </c>
      <c r="BB555" s="307">
        <f t="shared" ref="BB555" si="3797">SUM(N582:N585)</f>
        <v>0</v>
      </c>
      <c r="BC555" s="307">
        <f t="shared" ref="BC555" si="3798">SUM(O582:O585)</f>
        <v>0</v>
      </c>
      <c r="BD555" s="307">
        <f t="shared" ref="BD555" si="3799">SUM(P582:P585)</f>
        <v>0</v>
      </c>
      <c r="BE555" s="307">
        <f t="shared" ref="BE555" si="3800">SUM(Q582:Q585)</f>
        <v>0</v>
      </c>
      <c r="BF555" s="307">
        <f t="shared" ref="BF555" si="3801">SUM(R582:R585)</f>
        <v>5</v>
      </c>
      <c r="BG555" s="307">
        <f t="shared" ref="BG555" si="3802">SUM(S582:S585)</f>
        <v>6</v>
      </c>
      <c r="BH555" s="307">
        <f t="shared" ref="BH555" si="3803">SUM(T582:T585)</f>
        <v>1</v>
      </c>
      <c r="BI555" s="307">
        <f t="shared" ref="BI555" si="3804">SUM(U582:U585)</f>
        <v>0</v>
      </c>
      <c r="BJ555" s="307">
        <f t="shared" ref="BJ555" si="3805">SUM(V582:V585)</f>
        <v>0</v>
      </c>
      <c r="BK555" s="307">
        <f t="shared" ref="BK555" si="3806">SUM(W582:W585)</f>
        <v>0</v>
      </c>
      <c r="BL555" s="307">
        <f t="shared" ref="BL555" si="3807">SUM(X582:X585)</f>
        <v>0</v>
      </c>
      <c r="BM555" s="307">
        <f t="shared" ref="BM555" si="3808">SUM(Y582:Y585)</f>
        <v>0</v>
      </c>
      <c r="BN555" s="308">
        <f t="shared" si="3543"/>
        <v>557</v>
      </c>
      <c r="BO555" s="162" t="str">
        <f>IF(BN555=MAX($BN$546:$BN$569),1,IF(BN555=MAX($BN$552:$BN$555),2,""))</f>
        <v/>
      </c>
      <c r="BP555" s="51"/>
      <c r="BQ555" s="161" t="str">
        <f t="shared" si="3506"/>
        <v/>
      </c>
      <c r="BR555" s="152" t="s">
        <v>20</v>
      </c>
      <c r="BS555" s="93">
        <f t="shared" si="3590"/>
        <v>485</v>
      </c>
      <c r="BT555" s="93">
        <f t="shared" ref="BT555" si="3809">SUM(AE582:AE585)</f>
        <v>12</v>
      </c>
      <c r="BU555" s="93">
        <f t="shared" ref="BU555" si="3810">SUM(AF582:AF585)</f>
        <v>1</v>
      </c>
      <c r="BV555" s="93">
        <f t="shared" ref="BV555" si="3811">SUM(AG582:AG585)</f>
        <v>0</v>
      </c>
      <c r="BW555" s="93">
        <f t="shared" ref="BW555" si="3812">SUM(AH582:AH585)</f>
        <v>37</v>
      </c>
      <c r="BX555" s="93">
        <f t="shared" ref="BX555" si="3813">SUM(AI582:AI585)</f>
        <v>10</v>
      </c>
      <c r="BY555" s="93">
        <f t="shared" ref="BY555" si="3814">SUM(AJ582:AJ585)</f>
        <v>0</v>
      </c>
      <c r="BZ555" s="93">
        <f t="shared" ref="BZ555" si="3815">SUM(AK582:AK585)</f>
        <v>0</v>
      </c>
      <c r="CA555" s="93">
        <f t="shared" ref="CA555" si="3816">SUM(AL582:AL585)</f>
        <v>12</v>
      </c>
      <c r="CB555" s="93">
        <f t="shared" ref="CB555" si="3817">SUM(AM582:AM585)</f>
        <v>0</v>
      </c>
      <c r="CC555" s="141">
        <f t="shared" si="3554"/>
        <v>557</v>
      </c>
      <c r="CD555" s="160" t="str">
        <f t="shared" si="3555"/>
        <v/>
      </c>
      <c r="CE555" s="121"/>
      <c r="CF555" s="161" t="str">
        <f t="shared" si="3556"/>
        <v/>
      </c>
      <c r="CG555" s="152" t="s">
        <v>20</v>
      </c>
      <c r="CH555" s="93">
        <f>SUM(AD582:AD585)</f>
        <v>485</v>
      </c>
      <c r="CI555" s="93">
        <f>SUM(AE582:AK585)</f>
        <v>60</v>
      </c>
      <c r="CJ555" s="93">
        <f t="shared" si="3557"/>
        <v>12</v>
      </c>
      <c r="CK555" s="141">
        <f t="shared" si="3558"/>
        <v>557</v>
      </c>
      <c r="CM555" s="202" t="str">
        <f t="shared" si="3559"/>
        <v/>
      </c>
      <c r="CN555" s="152" t="s">
        <v>20</v>
      </c>
      <c r="CO555" s="93">
        <f t="shared" si="3560"/>
        <v>485</v>
      </c>
      <c r="CP555" s="93">
        <f t="shared" si="3561"/>
        <v>60</v>
      </c>
      <c r="CQ555" s="93">
        <f t="shared" si="3562"/>
        <v>12</v>
      </c>
      <c r="CR555" s="141">
        <f t="shared" si="3563"/>
        <v>557</v>
      </c>
      <c r="CS555" s="202" t="str">
        <f t="shared" si="3564"/>
        <v/>
      </c>
      <c r="CT555" s="152" t="s">
        <v>20</v>
      </c>
      <c r="CU555" s="93">
        <f t="shared" si="3565"/>
        <v>485</v>
      </c>
      <c r="CV555" s="93">
        <f t="shared" si="3566"/>
        <v>72</v>
      </c>
      <c r="CW555" s="141">
        <f t="shared" si="3567"/>
        <v>557</v>
      </c>
    </row>
    <row r="556" spans="2:101" s="55" customFormat="1" ht="13.5" hidden="1" outlineLevel="1">
      <c r="B556" s="15" t="s">
        <v>86</v>
      </c>
      <c r="C556" s="240">
        <v>9</v>
      </c>
      <c r="D556" s="240">
        <v>1</v>
      </c>
      <c r="E556" s="240"/>
      <c r="F556" s="240"/>
      <c r="G556" s="241"/>
      <c r="H556" s="241"/>
      <c r="I556" s="241"/>
      <c r="J556" s="241"/>
      <c r="K556" s="241"/>
      <c r="L556" s="241"/>
      <c r="M556" s="241"/>
      <c r="N556" s="241"/>
      <c r="O556" s="241"/>
      <c r="P556" s="241"/>
      <c r="Q556" s="241"/>
      <c r="R556" s="241"/>
      <c r="S556" s="241"/>
      <c r="T556" s="241"/>
      <c r="U556" s="241"/>
      <c r="V556" s="241"/>
      <c r="W556" s="241"/>
      <c r="X556" s="241"/>
      <c r="Y556" s="241"/>
      <c r="Z556" s="242">
        <f t="shared" si="3516"/>
        <v>10</v>
      </c>
      <c r="AA556" s="243">
        <f t="shared" si="3631"/>
        <v>63</v>
      </c>
      <c r="AB556" s="51"/>
      <c r="AC556" s="56" t="s">
        <v>86</v>
      </c>
      <c r="AD556" s="57">
        <f t="shared" si="3517"/>
        <v>10</v>
      </c>
      <c r="AE556" s="57">
        <f t="shared" si="3476"/>
        <v>0</v>
      </c>
      <c r="AF556" s="57">
        <f t="shared" si="3477"/>
        <v>0</v>
      </c>
      <c r="AG556" s="57">
        <f t="shared" si="3478"/>
        <v>0</v>
      </c>
      <c r="AH556" s="57">
        <f t="shared" si="3479"/>
        <v>0</v>
      </c>
      <c r="AI556" s="57">
        <f t="shared" si="3480"/>
        <v>0</v>
      </c>
      <c r="AJ556" s="57">
        <f t="shared" si="3481"/>
        <v>0</v>
      </c>
      <c r="AK556" s="57">
        <f t="shared" si="3482"/>
        <v>0</v>
      </c>
      <c r="AL556" s="57">
        <f t="shared" si="3518"/>
        <v>0</v>
      </c>
      <c r="AM556" s="57">
        <f t="shared" si="3519"/>
        <v>0</v>
      </c>
      <c r="AN556" s="58">
        <f t="shared" si="3520"/>
        <v>10</v>
      </c>
      <c r="AO556" s="236" t="str">
        <f t="shared" si="3483"/>
        <v/>
      </c>
      <c r="AP556" s="293" t="s">
        <v>21</v>
      </c>
      <c r="AQ556" s="297">
        <f>SUM(C586:C589)</f>
        <v>324</v>
      </c>
      <c r="AR556" s="297">
        <f t="shared" ref="AR556" si="3818">SUM(D586:D589)</f>
        <v>30</v>
      </c>
      <c r="AS556" s="297">
        <f t="shared" ref="AS556" si="3819">SUM(E586:E589)</f>
        <v>4</v>
      </c>
      <c r="AT556" s="297">
        <f t="shared" ref="AT556" si="3820">SUM(F586:F589)</f>
        <v>23</v>
      </c>
      <c r="AU556" s="297">
        <f t="shared" ref="AU556" si="3821">SUM(G586:G589)</f>
        <v>7</v>
      </c>
      <c r="AV556" s="297">
        <f t="shared" ref="AV556" si="3822">SUM(H586:H589)</f>
        <v>0</v>
      </c>
      <c r="AW556" s="297">
        <f t="shared" ref="AW556" si="3823">SUM(I586:I589)</f>
        <v>0</v>
      </c>
      <c r="AX556" s="297">
        <f t="shared" ref="AX556" si="3824">SUM(J586:J589)</f>
        <v>46</v>
      </c>
      <c r="AY556" s="297">
        <f t="shared" ref="AY556" si="3825">SUM(K586:K589)</f>
        <v>3</v>
      </c>
      <c r="AZ556" s="297">
        <f t="shared" ref="AZ556" si="3826">SUM(L586:L589)</f>
        <v>0</v>
      </c>
      <c r="BA556" s="297">
        <f t="shared" ref="BA556" si="3827">SUM(M586:M589)</f>
        <v>1</v>
      </c>
      <c r="BB556" s="297">
        <f t="shared" ref="BB556" si="3828">SUM(N586:N589)</f>
        <v>0</v>
      </c>
      <c r="BC556" s="297">
        <f t="shared" ref="BC556" si="3829">SUM(O586:O589)</f>
        <v>0</v>
      </c>
      <c r="BD556" s="297">
        <f t="shared" ref="BD556" si="3830">SUM(P586:P589)</f>
        <v>2</v>
      </c>
      <c r="BE556" s="297">
        <f t="shared" ref="BE556" si="3831">SUM(Q586:Q589)</f>
        <v>0</v>
      </c>
      <c r="BF556" s="297">
        <f t="shared" ref="BF556" si="3832">SUM(R586:R589)</f>
        <v>4</v>
      </c>
      <c r="BG556" s="297">
        <f t="shared" ref="BG556" si="3833">SUM(S586:S589)</f>
        <v>15</v>
      </c>
      <c r="BH556" s="297">
        <f t="shared" ref="BH556" si="3834">SUM(T586:T589)</f>
        <v>0</v>
      </c>
      <c r="BI556" s="297">
        <f t="shared" ref="BI556" si="3835">SUM(U586:U589)</f>
        <v>0</v>
      </c>
      <c r="BJ556" s="297">
        <f t="shared" ref="BJ556" si="3836">SUM(V586:V589)</f>
        <v>0</v>
      </c>
      <c r="BK556" s="297">
        <f t="shared" ref="BK556" si="3837">SUM(W586:W589)</f>
        <v>0</v>
      </c>
      <c r="BL556" s="297">
        <f t="shared" ref="BL556" si="3838">SUM(X586:X589)</f>
        <v>0</v>
      </c>
      <c r="BM556" s="297">
        <f t="shared" ref="BM556" si="3839">SUM(Y586:Y589)</f>
        <v>0</v>
      </c>
      <c r="BN556" s="298">
        <f t="shared" si="3543"/>
        <v>459</v>
      </c>
      <c r="BO556" s="162" t="str">
        <f t="shared" ref="BO556" si="3840">IF(BN556=MAX($BN$11:$BN$34),1,"")</f>
        <v/>
      </c>
      <c r="BP556" s="51"/>
      <c r="BQ556" s="161" t="str">
        <f t="shared" si="3506"/>
        <v/>
      </c>
      <c r="BR556" s="152" t="s">
        <v>21</v>
      </c>
      <c r="BS556" s="93">
        <f t="shared" si="3590"/>
        <v>381</v>
      </c>
      <c r="BT556" s="93">
        <f t="shared" ref="BT556" si="3841">SUM(AE586:AE589)</f>
        <v>7</v>
      </c>
      <c r="BU556" s="93">
        <f t="shared" ref="BU556" si="3842">SUM(AF586:AF589)</f>
        <v>0</v>
      </c>
      <c r="BV556" s="93">
        <f t="shared" ref="BV556" si="3843">SUM(AG586:AG589)</f>
        <v>0</v>
      </c>
      <c r="BW556" s="93">
        <f t="shared" ref="BW556" si="3844">SUM(AH586:AH589)</f>
        <v>46</v>
      </c>
      <c r="BX556" s="93">
        <f t="shared" ref="BX556" si="3845">SUM(AI586:AI589)</f>
        <v>3</v>
      </c>
      <c r="BY556" s="93">
        <f t="shared" ref="BY556" si="3846">SUM(AJ586:AJ589)</f>
        <v>0</v>
      </c>
      <c r="BZ556" s="93">
        <f t="shared" ref="BZ556" si="3847">SUM(AK586:AK589)</f>
        <v>1</v>
      </c>
      <c r="CA556" s="93">
        <f t="shared" ref="CA556" si="3848">SUM(AL586:AL589)</f>
        <v>21</v>
      </c>
      <c r="CB556" s="93">
        <f t="shared" ref="CB556" si="3849">SUM(AM586:AM589)</f>
        <v>0</v>
      </c>
      <c r="CC556" s="141">
        <f t="shared" si="3554"/>
        <v>459</v>
      </c>
      <c r="CD556" s="160" t="str">
        <f t="shared" si="3555"/>
        <v/>
      </c>
      <c r="CE556" s="121"/>
      <c r="CF556" s="161" t="str">
        <f t="shared" si="3556"/>
        <v/>
      </c>
      <c r="CG556" s="152" t="s">
        <v>21</v>
      </c>
      <c r="CH556" s="93">
        <f>SUM(AD586:AD589)</f>
        <v>381</v>
      </c>
      <c r="CI556" s="93">
        <f>SUM(AE586:AK589)</f>
        <v>57</v>
      </c>
      <c r="CJ556" s="93">
        <f t="shared" si="3557"/>
        <v>21</v>
      </c>
      <c r="CK556" s="141">
        <f t="shared" si="3558"/>
        <v>459</v>
      </c>
      <c r="CM556" s="202" t="str">
        <f t="shared" si="3559"/>
        <v/>
      </c>
      <c r="CN556" s="152" t="s">
        <v>21</v>
      </c>
      <c r="CO556" s="93">
        <f t="shared" si="3560"/>
        <v>381</v>
      </c>
      <c r="CP556" s="93">
        <f t="shared" si="3561"/>
        <v>56</v>
      </c>
      <c r="CQ556" s="93">
        <f t="shared" si="3562"/>
        <v>22</v>
      </c>
      <c r="CR556" s="141">
        <f t="shared" si="3563"/>
        <v>459</v>
      </c>
      <c r="CS556" s="202" t="str">
        <f t="shared" si="3564"/>
        <v/>
      </c>
      <c r="CT556" s="152" t="s">
        <v>21</v>
      </c>
      <c r="CU556" s="93">
        <f t="shared" si="3565"/>
        <v>381</v>
      </c>
      <c r="CV556" s="93">
        <f t="shared" si="3566"/>
        <v>78</v>
      </c>
      <c r="CW556" s="141">
        <f t="shared" si="3567"/>
        <v>459</v>
      </c>
    </row>
    <row r="557" spans="2:101" s="55" customFormat="1" ht="13.5" hidden="1" outlineLevel="1">
      <c r="B557" s="15" t="s">
        <v>87</v>
      </c>
      <c r="C557" s="240">
        <v>15</v>
      </c>
      <c r="D557" s="240">
        <v>3</v>
      </c>
      <c r="E557" s="240"/>
      <c r="F557" s="240"/>
      <c r="G557" s="241"/>
      <c r="H557" s="241"/>
      <c r="I557" s="241"/>
      <c r="J557" s="241">
        <v>2</v>
      </c>
      <c r="K557" s="241">
        <v>1</v>
      </c>
      <c r="L557" s="241"/>
      <c r="M557" s="241"/>
      <c r="N557" s="241"/>
      <c r="O557" s="241"/>
      <c r="P557" s="241"/>
      <c r="Q557" s="241"/>
      <c r="R557" s="241"/>
      <c r="S557" s="241"/>
      <c r="T557" s="241"/>
      <c r="U557" s="241"/>
      <c r="V557" s="241"/>
      <c r="W557" s="241"/>
      <c r="X557" s="241"/>
      <c r="Y557" s="241"/>
      <c r="Z557" s="242">
        <f t="shared" si="3516"/>
        <v>21</v>
      </c>
      <c r="AA557" s="243">
        <f t="shared" si="3631"/>
        <v>69</v>
      </c>
      <c r="AB557" s="51"/>
      <c r="AC557" s="56" t="s">
        <v>87</v>
      </c>
      <c r="AD557" s="57">
        <f t="shared" si="3517"/>
        <v>18</v>
      </c>
      <c r="AE557" s="57">
        <f t="shared" si="3476"/>
        <v>0</v>
      </c>
      <c r="AF557" s="57">
        <f t="shared" si="3477"/>
        <v>0</v>
      </c>
      <c r="AG557" s="57">
        <f t="shared" si="3478"/>
        <v>0</v>
      </c>
      <c r="AH557" s="57">
        <f t="shared" si="3479"/>
        <v>2</v>
      </c>
      <c r="AI557" s="57">
        <f t="shared" si="3480"/>
        <v>1</v>
      </c>
      <c r="AJ557" s="57">
        <f t="shared" si="3481"/>
        <v>0</v>
      </c>
      <c r="AK557" s="57">
        <f t="shared" si="3482"/>
        <v>0</v>
      </c>
      <c r="AL557" s="57">
        <f t="shared" si="3518"/>
        <v>0</v>
      </c>
      <c r="AM557" s="57">
        <f t="shared" si="3519"/>
        <v>0</v>
      </c>
      <c r="AN557" s="58">
        <f t="shared" si="3520"/>
        <v>21</v>
      </c>
      <c r="AO557" s="236" t="str">
        <f t="shared" si="3483"/>
        <v/>
      </c>
      <c r="AP557" s="306" t="s">
        <v>22</v>
      </c>
      <c r="AQ557" s="307">
        <f>SUM(C590:C593)</f>
        <v>352</v>
      </c>
      <c r="AR557" s="307">
        <f t="shared" ref="AR557" si="3850">SUM(D590:D593)</f>
        <v>35</v>
      </c>
      <c r="AS557" s="307">
        <f t="shared" ref="AS557" si="3851">SUM(E590:E593)</f>
        <v>0</v>
      </c>
      <c r="AT557" s="307">
        <f t="shared" ref="AT557" si="3852">SUM(F590:F593)</f>
        <v>16</v>
      </c>
      <c r="AU557" s="307">
        <f t="shared" ref="AU557" si="3853">SUM(G590:G593)</f>
        <v>6</v>
      </c>
      <c r="AV557" s="307">
        <f t="shared" ref="AV557" si="3854">SUM(H590:H593)</f>
        <v>0</v>
      </c>
      <c r="AW557" s="307">
        <f t="shared" ref="AW557" si="3855">SUM(I590:I593)</f>
        <v>0</v>
      </c>
      <c r="AX557" s="307">
        <f t="shared" ref="AX557" si="3856">SUM(J590:J593)</f>
        <v>61</v>
      </c>
      <c r="AY557" s="307">
        <f t="shared" ref="AY557" si="3857">SUM(K590:K593)</f>
        <v>5</v>
      </c>
      <c r="AZ557" s="307">
        <f t="shared" ref="AZ557" si="3858">SUM(L590:L593)</f>
        <v>0</v>
      </c>
      <c r="BA557" s="307">
        <f t="shared" ref="BA557" si="3859">SUM(M590:M593)</f>
        <v>0</v>
      </c>
      <c r="BB557" s="307">
        <f t="shared" ref="BB557" si="3860">SUM(N590:N593)</f>
        <v>0</v>
      </c>
      <c r="BC557" s="307">
        <f t="shared" ref="BC557" si="3861">SUM(O590:O593)</f>
        <v>0</v>
      </c>
      <c r="BD557" s="307">
        <f t="shared" ref="BD557" si="3862">SUM(P590:P593)</f>
        <v>0</v>
      </c>
      <c r="BE557" s="307">
        <f t="shared" ref="BE557" si="3863">SUM(Q590:Q593)</f>
        <v>0</v>
      </c>
      <c r="BF557" s="307">
        <f t="shared" ref="BF557" si="3864">SUM(R590:R593)</f>
        <v>4</v>
      </c>
      <c r="BG557" s="307">
        <f t="shared" ref="BG557" si="3865">SUM(S590:S593)</f>
        <v>10</v>
      </c>
      <c r="BH557" s="307">
        <f t="shared" ref="BH557" si="3866">SUM(T590:T593)</f>
        <v>0</v>
      </c>
      <c r="BI557" s="307">
        <f t="shared" ref="BI557" si="3867">SUM(U590:U593)</f>
        <v>0</v>
      </c>
      <c r="BJ557" s="307">
        <f t="shared" ref="BJ557" si="3868">SUM(V590:V593)</f>
        <v>0</v>
      </c>
      <c r="BK557" s="307">
        <f t="shared" ref="BK557" si="3869">SUM(W590:W593)</f>
        <v>1</v>
      </c>
      <c r="BL557" s="307">
        <f t="shared" ref="BL557" si="3870">SUM(X590:X593)</f>
        <v>0</v>
      </c>
      <c r="BM557" s="307">
        <f t="shared" ref="BM557" si="3871">SUM(Y590:Y593)</f>
        <v>0</v>
      </c>
      <c r="BN557" s="308">
        <f t="shared" si="3543"/>
        <v>490</v>
      </c>
      <c r="BO557" s="162" t="str">
        <f t="shared" ref="BO557:BO561" si="3872">IF(BN557=MAX($BN$546:$BN$569),1,"")</f>
        <v/>
      </c>
      <c r="BP557" s="51"/>
      <c r="BQ557" s="161" t="str">
        <f t="shared" si="3506"/>
        <v/>
      </c>
      <c r="BR557" s="152" t="s">
        <v>22</v>
      </c>
      <c r="BS557" s="93">
        <f t="shared" si="3590"/>
        <v>403</v>
      </c>
      <c r="BT557" s="93">
        <f t="shared" ref="BT557" si="3873">SUM(AE590:AE593)</f>
        <v>6</v>
      </c>
      <c r="BU557" s="93">
        <f t="shared" ref="BU557" si="3874">SUM(AF590:AF593)</f>
        <v>0</v>
      </c>
      <c r="BV557" s="93">
        <f t="shared" ref="BV557" si="3875">SUM(AG590:AG593)</f>
        <v>0</v>
      </c>
      <c r="BW557" s="93">
        <f t="shared" ref="BW557" si="3876">SUM(AH590:AH593)</f>
        <v>61</v>
      </c>
      <c r="BX557" s="93">
        <f t="shared" ref="BX557" si="3877">SUM(AI590:AI593)</f>
        <v>5</v>
      </c>
      <c r="BY557" s="93">
        <f t="shared" ref="BY557" si="3878">SUM(AJ590:AJ593)</f>
        <v>0</v>
      </c>
      <c r="BZ557" s="93">
        <f t="shared" ref="BZ557" si="3879">SUM(AK590:AK593)</f>
        <v>0</v>
      </c>
      <c r="CA557" s="93">
        <f t="shared" ref="CA557" si="3880">SUM(AL590:AL593)</f>
        <v>14</v>
      </c>
      <c r="CB557" s="93">
        <f t="shared" ref="CB557" si="3881">SUM(AM590:AM593)</f>
        <v>1</v>
      </c>
      <c r="CC557" s="141">
        <f t="shared" si="3554"/>
        <v>490</v>
      </c>
      <c r="CD557" s="160" t="str">
        <f t="shared" si="3555"/>
        <v/>
      </c>
      <c r="CE557" s="121"/>
      <c r="CF557" s="161" t="str">
        <f t="shared" si="3556"/>
        <v/>
      </c>
      <c r="CG557" s="152" t="s">
        <v>22</v>
      </c>
      <c r="CH557" s="93">
        <f>SUM(AD590:AD593)</f>
        <v>403</v>
      </c>
      <c r="CI557" s="93">
        <f>SUM(AE590:AK593)</f>
        <v>72</v>
      </c>
      <c r="CJ557" s="93">
        <f t="shared" si="3557"/>
        <v>15</v>
      </c>
      <c r="CK557" s="141">
        <f t="shared" si="3558"/>
        <v>490</v>
      </c>
      <c r="CM557" s="202" t="str">
        <f t="shared" si="3559"/>
        <v/>
      </c>
      <c r="CN557" s="152" t="s">
        <v>22</v>
      </c>
      <c r="CO557" s="93">
        <f t="shared" si="3560"/>
        <v>403</v>
      </c>
      <c r="CP557" s="93">
        <f t="shared" si="3561"/>
        <v>72</v>
      </c>
      <c r="CQ557" s="93">
        <f t="shared" si="3562"/>
        <v>15</v>
      </c>
      <c r="CR557" s="141">
        <f t="shared" si="3563"/>
        <v>490</v>
      </c>
      <c r="CS557" s="202" t="str">
        <f t="shared" si="3564"/>
        <v/>
      </c>
      <c r="CT557" s="152" t="s">
        <v>22</v>
      </c>
      <c r="CU557" s="93">
        <f t="shared" si="3565"/>
        <v>403</v>
      </c>
      <c r="CV557" s="93">
        <f t="shared" si="3566"/>
        <v>87</v>
      </c>
      <c r="CW557" s="141">
        <f t="shared" si="3567"/>
        <v>490</v>
      </c>
    </row>
    <row r="558" spans="2:101" s="55" customFormat="1" ht="13.5" hidden="1" outlineLevel="1">
      <c r="B558" s="15" t="s">
        <v>88</v>
      </c>
      <c r="C558" s="240">
        <v>15</v>
      </c>
      <c r="D558" s="240">
        <v>3</v>
      </c>
      <c r="E558" s="240"/>
      <c r="F558" s="240"/>
      <c r="G558" s="241"/>
      <c r="H558" s="241"/>
      <c r="I558" s="241"/>
      <c r="J558" s="241">
        <v>1</v>
      </c>
      <c r="K558" s="241"/>
      <c r="L558" s="241"/>
      <c r="M558" s="241"/>
      <c r="N558" s="241"/>
      <c r="O558" s="241"/>
      <c r="P558" s="241"/>
      <c r="Q558" s="241"/>
      <c r="R558" s="241">
        <v>1</v>
      </c>
      <c r="S558" s="241"/>
      <c r="T558" s="241"/>
      <c r="U558" s="241"/>
      <c r="V558" s="241"/>
      <c r="W558" s="241"/>
      <c r="X558" s="241"/>
      <c r="Y558" s="241"/>
      <c r="Z558" s="242">
        <f t="shared" si="3516"/>
        <v>20</v>
      </c>
      <c r="AA558" s="243">
        <f t="shared" si="3631"/>
        <v>69</v>
      </c>
      <c r="AB558" s="51"/>
      <c r="AC558" s="59" t="s">
        <v>88</v>
      </c>
      <c r="AD558" s="60">
        <f t="shared" si="3517"/>
        <v>18</v>
      </c>
      <c r="AE558" s="60">
        <f t="shared" si="3476"/>
        <v>0</v>
      </c>
      <c r="AF558" s="60">
        <f t="shared" si="3477"/>
        <v>0</v>
      </c>
      <c r="AG558" s="60">
        <f t="shared" si="3478"/>
        <v>0</v>
      </c>
      <c r="AH558" s="60">
        <f t="shared" si="3479"/>
        <v>1</v>
      </c>
      <c r="AI558" s="60">
        <f t="shared" si="3480"/>
        <v>0</v>
      </c>
      <c r="AJ558" s="60">
        <f t="shared" si="3481"/>
        <v>0</v>
      </c>
      <c r="AK558" s="60">
        <f t="shared" si="3482"/>
        <v>0</v>
      </c>
      <c r="AL558" s="60">
        <f t="shared" si="3518"/>
        <v>1</v>
      </c>
      <c r="AM558" s="60">
        <f t="shared" si="3519"/>
        <v>0</v>
      </c>
      <c r="AN558" s="61">
        <f t="shared" si="3520"/>
        <v>20</v>
      </c>
      <c r="AO558" s="236" t="str">
        <f t="shared" si="3483"/>
        <v/>
      </c>
      <c r="AP558" s="293" t="s">
        <v>23</v>
      </c>
      <c r="AQ558" s="297">
        <f>SUM(C594:C597)</f>
        <v>325</v>
      </c>
      <c r="AR558" s="297">
        <f t="shared" ref="AR558" si="3882">SUM(D594:D597)</f>
        <v>29</v>
      </c>
      <c r="AS558" s="297">
        <f t="shared" ref="AS558" si="3883">SUM(E594:E597)</f>
        <v>1</v>
      </c>
      <c r="AT558" s="297">
        <f t="shared" ref="AT558" si="3884">SUM(F594:F597)</f>
        <v>23</v>
      </c>
      <c r="AU558" s="297">
        <f t="shared" ref="AU558" si="3885">SUM(G594:G597)</f>
        <v>10</v>
      </c>
      <c r="AV558" s="297">
        <f t="shared" ref="AV558" si="3886">SUM(H594:H597)</f>
        <v>0</v>
      </c>
      <c r="AW558" s="297">
        <f t="shared" ref="AW558" si="3887">SUM(I594:I597)</f>
        <v>0</v>
      </c>
      <c r="AX558" s="297">
        <f t="shared" ref="AX558" si="3888">SUM(J594:J597)</f>
        <v>50</v>
      </c>
      <c r="AY558" s="297">
        <f t="shared" ref="AY558" si="3889">SUM(K594:K597)</f>
        <v>10</v>
      </c>
      <c r="AZ558" s="297">
        <f t="shared" ref="AZ558" si="3890">SUM(L594:L597)</f>
        <v>1</v>
      </c>
      <c r="BA558" s="297">
        <f t="shared" ref="BA558" si="3891">SUM(M594:M597)</f>
        <v>0</v>
      </c>
      <c r="BB558" s="297">
        <f t="shared" ref="BB558" si="3892">SUM(N594:N597)</f>
        <v>0</v>
      </c>
      <c r="BC558" s="297">
        <f t="shared" ref="BC558" si="3893">SUM(O594:O597)</f>
        <v>0</v>
      </c>
      <c r="BD558" s="297">
        <f t="shared" ref="BD558" si="3894">SUM(P594:P597)</f>
        <v>2</v>
      </c>
      <c r="BE558" s="297">
        <f t="shared" ref="BE558" si="3895">SUM(Q594:Q597)</f>
        <v>0</v>
      </c>
      <c r="BF558" s="297">
        <f t="shared" ref="BF558" si="3896">SUM(R594:R597)</f>
        <v>3</v>
      </c>
      <c r="BG558" s="297">
        <f t="shared" ref="BG558" si="3897">SUM(S594:S597)</f>
        <v>25</v>
      </c>
      <c r="BH558" s="297">
        <f t="shared" ref="BH558" si="3898">SUM(T594:T597)</f>
        <v>0</v>
      </c>
      <c r="BI558" s="297">
        <f t="shared" ref="BI558" si="3899">SUM(U594:U597)</f>
        <v>0</v>
      </c>
      <c r="BJ558" s="297">
        <f t="shared" ref="BJ558" si="3900">SUM(V594:V597)</f>
        <v>0</v>
      </c>
      <c r="BK558" s="297">
        <f t="shared" ref="BK558" si="3901">SUM(W594:W597)</f>
        <v>0</v>
      </c>
      <c r="BL558" s="297">
        <f t="shared" ref="BL558" si="3902">SUM(X594:X597)</f>
        <v>0</v>
      </c>
      <c r="BM558" s="297">
        <f t="shared" ref="BM558" si="3903">SUM(Y594:Y597)</f>
        <v>0</v>
      </c>
      <c r="BN558" s="298">
        <f t="shared" si="3543"/>
        <v>479</v>
      </c>
      <c r="BO558" s="162" t="str">
        <f t="shared" si="3872"/>
        <v/>
      </c>
      <c r="BP558" s="51"/>
      <c r="BQ558" s="161" t="str">
        <f t="shared" si="3506"/>
        <v/>
      </c>
      <c r="BR558" s="152" t="s">
        <v>23</v>
      </c>
      <c r="BS558" s="93">
        <f t="shared" si="3590"/>
        <v>378</v>
      </c>
      <c r="BT558" s="93">
        <f t="shared" ref="BT558" si="3904">SUM(AE594:AE597)</f>
        <v>10</v>
      </c>
      <c r="BU558" s="93">
        <f t="shared" ref="BU558" si="3905">SUM(AF594:AF597)</f>
        <v>0</v>
      </c>
      <c r="BV558" s="93">
        <f t="shared" ref="BV558" si="3906">SUM(AG594:AG597)</f>
        <v>0</v>
      </c>
      <c r="BW558" s="93">
        <f t="shared" ref="BW558" si="3907">SUM(AH594:AH597)</f>
        <v>50</v>
      </c>
      <c r="BX558" s="93">
        <f t="shared" ref="BX558" si="3908">SUM(AI594:AI597)</f>
        <v>10</v>
      </c>
      <c r="BY558" s="93">
        <f t="shared" ref="BY558" si="3909">SUM(AJ594:AJ597)</f>
        <v>1</v>
      </c>
      <c r="BZ558" s="93">
        <f t="shared" ref="BZ558" si="3910">SUM(AK594:AK597)</f>
        <v>0</v>
      </c>
      <c r="CA558" s="93">
        <f t="shared" ref="CA558" si="3911">SUM(AL594:AL597)</f>
        <v>30</v>
      </c>
      <c r="CB558" s="93">
        <f t="shared" ref="CB558" si="3912">SUM(AM594:AM597)</f>
        <v>0</v>
      </c>
      <c r="CC558" s="141">
        <f t="shared" si="3554"/>
        <v>479</v>
      </c>
      <c r="CD558" s="160" t="str">
        <f t="shared" si="3555"/>
        <v/>
      </c>
      <c r="CE558" s="121"/>
      <c r="CF558" s="161" t="str">
        <f t="shared" si="3556"/>
        <v/>
      </c>
      <c r="CG558" s="152" t="s">
        <v>23</v>
      </c>
      <c r="CH558" s="93">
        <f>SUM(AD594:AD597)</f>
        <v>378</v>
      </c>
      <c r="CI558" s="93">
        <f>SUM(AE594:AK597)</f>
        <v>71</v>
      </c>
      <c r="CJ558" s="93">
        <f t="shared" si="3557"/>
        <v>30</v>
      </c>
      <c r="CK558" s="141">
        <f t="shared" si="3558"/>
        <v>479</v>
      </c>
      <c r="CM558" s="202" t="str">
        <f t="shared" si="3559"/>
        <v/>
      </c>
      <c r="CN558" s="152" t="s">
        <v>23</v>
      </c>
      <c r="CO558" s="93">
        <f t="shared" si="3560"/>
        <v>378</v>
      </c>
      <c r="CP558" s="93">
        <f t="shared" si="3561"/>
        <v>70</v>
      </c>
      <c r="CQ558" s="93">
        <f t="shared" si="3562"/>
        <v>31</v>
      </c>
      <c r="CR558" s="141">
        <f t="shared" si="3563"/>
        <v>479</v>
      </c>
      <c r="CS558" s="202" t="str">
        <f t="shared" si="3564"/>
        <v/>
      </c>
      <c r="CT558" s="152" t="s">
        <v>23</v>
      </c>
      <c r="CU558" s="93">
        <f t="shared" si="3565"/>
        <v>378</v>
      </c>
      <c r="CV558" s="93">
        <f t="shared" si="3566"/>
        <v>101</v>
      </c>
      <c r="CW558" s="141">
        <f t="shared" si="3567"/>
        <v>479</v>
      </c>
    </row>
    <row r="559" spans="2:101" s="55" customFormat="1" ht="13.5" hidden="1" outlineLevel="1">
      <c r="B559" s="15" t="s">
        <v>89</v>
      </c>
      <c r="C559" s="240">
        <v>9</v>
      </c>
      <c r="D559" s="240">
        <v>2</v>
      </c>
      <c r="E559" s="240"/>
      <c r="F559" s="240">
        <v>1</v>
      </c>
      <c r="G559" s="241"/>
      <c r="H559" s="241"/>
      <c r="I559" s="241"/>
      <c r="J559" s="241">
        <v>1</v>
      </c>
      <c r="K559" s="241"/>
      <c r="L559" s="241"/>
      <c r="M559" s="241"/>
      <c r="N559" s="241"/>
      <c r="O559" s="241"/>
      <c r="P559" s="241"/>
      <c r="Q559" s="241"/>
      <c r="R559" s="241"/>
      <c r="S559" s="241"/>
      <c r="T559" s="241"/>
      <c r="U559" s="241"/>
      <c r="V559" s="241"/>
      <c r="W559" s="241"/>
      <c r="X559" s="241"/>
      <c r="Y559" s="241"/>
      <c r="Z559" s="242">
        <f t="shared" si="3516"/>
        <v>13</v>
      </c>
      <c r="AA559" s="243">
        <f t="shared" si="3631"/>
        <v>64</v>
      </c>
      <c r="AB559" s="51"/>
      <c r="AC559" s="59" t="s">
        <v>89</v>
      </c>
      <c r="AD559" s="60">
        <f t="shared" si="3517"/>
        <v>12</v>
      </c>
      <c r="AE559" s="60">
        <f t="shared" si="3476"/>
        <v>0</v>
      </c>
      <c r="AF559" s="60">
        <f t="shared" si="3477"/>
        <v>0</v>
      </c>
      <c r="AG559" s="60">
        <f t="shared" si="3478"/>
        <v>0</v>
      </c>
      <c r="AH559" s="60">
        <f t="shared" si="3479"/>
        <v>1</v>
      </c>
      <c r="AI559" s="60">
        <f t="shared" si="3480"/>
        <v>0</v>
      </c>
      <c r="AJ559" s="60">
        <f t="shared" si="3481"/>
        <v>0</v>
      </c>
      <c r="AK559" s="60">
        <f t="shared" si="3482"/>
        <v>0</v>
      </c>
      <c r="AL559" s="60">
        <f t="shared" si="3518"/>
        <v>0</v>
      </c>
      <c r="AM559" s="60">
        <f t="shared" si="3519"/>
        <v>0</v>
      </c>
      <c r="AN559" s="61">
        <f t="shared" si="3520"/>
        <v>13</v>
      </c>
      <c r="AO559" s="236" t="str">
        <f t="shared" si="3483"/>
        <v/>
      </c>
      <c r="AP559" s="306" t="s">
        <v>24</v>
      </c>
      <c r="AQ559" s="307">
        <f>SUM(C598:C601)</f>
        <v>306</v>
      </c>
      <c r="AR559" s="307">
        <f t="shared" ref="AR559" si="3913">SUM(D598:D601)</f>
        <v>26</v>
      </c>
      <c r="AS559" s="307">
        <f t="shared" ref="AS559" si="3914">SUM(E598:E601)</f>
        <v>4</v>
      </c>
      <c r="AT559" s="307">
        <f t="shared" ref="AT559" si="3915">SUM(F598:F601)</f>
        <v>18</v>
      </c>
      <c r="AU559" s="307">
        <f t="shared" ref="AU559" si="3916">SUM(G598:G601)</f>
        <v>10</v>
      </c>
      <c r="AV559" s="307">
        <f t="shared" ref="AV559" si="3917">SUM(H598:H601)</f>
        <v>1</v>
      </c>
      <c r="AW559" s="307">
        <f t="shared" ref="AW559" si="3918">SUM(I598:I601)</f>
        <v>0</v>
      </c>
      <c r="AX559" s="307">
        <f t="shared" ref="AX559" si="3919">SUM(J598:J601)</f>
        <v>62</v>
      </c>
      <c r="AY559" s="307">
        <f t="shared" ref="AY559" si="3920">SUM(K598:K601)</f>
        <v>5</v>
      </c>
      <c r="AZ559" s="307">
        <f t="shared" ref="AZ559" si="3921">SUM(L598:L601)</f>
        <v>0</v>
      </c>
      <c r="BA559" s="307">
        <f t="shared" ref="BA559" si="3922">SUM(M598:M601)</f>
        <v>0</v>
      </c>
      <c r="BB559" s="307">
        <f t="shared" ref="BB559" si="3923">SUM(N598:N601)</f>
        <v>0</v>
      </c>
      <c r="BC559" s="307">
        <f t="shared" ref="BC559" si="3924">SUM(O598:O601)</f>
        <v>0</v>
      </c>
      <c r="BD559" s="307">
        <f t="shared" ref="BD559" si="3925">SUM(P598:P601)</f>
        <v>0</v>
      </c>
      <c r="BE559" s="307">
        <f t="shared" ref="BE559" si="3926">SUM(Q598:Q601)</f>
        <v>0</v>
      </c>
      <c r="BF559" s="307">
        <f t="shared" ref="BF559" si="3927">SUM(R598:R601)</f>
        <v>2</v>
      </c>
      <c r="BG559" s="307">
        <f t="shared" ref="BG559" si="3928">SUM(S598:S601)</f>
        <v>21</v>
      </c>
      <c r="BH559" s="309">
        <f t="shared" ref="BH559" si="3929">SUM(T598:T601)</f>
        <v>0</v>
      </c>
      <c r="BI559" s="307">
        <f t="shared" ref="BI559" si="3930">SUM(U598:U601)</f>
        <v>0</v>
      </c>
      <c r="BJ559" s="307">
        <f t="shared" ref="BJ559" si="3931">SUM(V598:V601)</f>
        <v>0</v>
      </c>
      <c r="BK559" s="307">
        <f t="shared" ref="BK559" si="3932">SUM(W598:W601)</f>
        <v>2</v>
      </c>
      <c r="BL559" s="307">
        <f t="shared" ref="BL559" si="3933">SUM(X598:X601)</f>
        <v>0</v>
      </c>
      <c r="BM559" s="307">
        <f t="shared" ref="BM559" si="3934">SUM(Y598:Y601)</f>
        <v>0</v>
      </c>
      <c r="BN559" s="308">
        <f t="shared" si="3543"/>
        <v>457</v>
      </c>
      <c r="BO559" s="162" t="str">
        <f t="shared" si="3872"/>
        <v/>
      </c>
      <c r="BP559" s="51"/>
      <c r="BQ559" s="161" t="str">
        <f t="shared" si="3506"/>
        <v/>
      </c>
      <c r="BR559" s="152" t="s">
        <v>24</v>
      </c>
      <c r="BS559" s="93">
        <f t="shared" si="3590"/>
        <v>354</v>
      </c>
      <c r="BT559" s="93">
        <f t="shared" ref="BT559" si="3935">SUM(AE598:AE601)</f>
        <v>10</v>
      </c>
      <c r="BU559" s="93">
        <f t="shared" ref="BU559" si="3936">SUM(AF598:AF601)</f>
        <v>1</v>
      </c>
      <c r="BV559" s="93">
        <f t="shared" ref="BV559" si="3937">SUM(AG598:AG601)</f>
        <v>0</v>
      </c>
      <c r="BW559" s="93">
        <f t="shared" ref="BW559" si="3938">SUM(AH598:AH601)</f>
        <v>62</v>
      </c>
      <c r="BX559" s="93">
        <f t="shared" ref="BX559" si="3939">SUM(AI598:AI601)</f>
        <v>5</v>
      </c>
      <c r="BY559" s="93">
        <f t="shared" ref="BY559" si="3940">SUM(AJ598:AJ601)</f>
        <v>0</v>
      </c>
      <c r="BZ559" s="93">
        <f t="shared" ref="BZ559" si="3941">SUM(AK598:AK601)</f>
        <v>0</v>
      </c>
      <c r="CA559" s="93">
        <f t="shared" ref="CA559" si="3942">SUM(AL598:AL601)</f>
        <v>23</v>
      </c>
      <c r="CB559" s="93">
        <f t="shared" ref="CB559" si="3943">SUM(AM598:AM601)</f>
        <v>2</v>
      </c>
      <c r="CC559" s="141">
        <f t="shared" si="3554"/>
        <v>457</v>
      </c>
      <c r="CD559" s="160" t="str">
        <f t="shared" si="3555"/>
        <v/>
      </c>
      <c r="CE559" s="121"/>
      <c r="CF559" s="161" t="str">
        <f t="shared" si="3556"/>
        <v/>
      </c>
      <c r="CG559" s="152" t="s">
        <v>24</v>
      </c>
      <c r="CH559" s="93">
        <f>SUM(AD598:AD601)</f>
        <v>354</v>
      </c>
      <c r="CI559" s="93">
        <f>SUM(AE598:AK601)</f>
        <v>78</v>
      </c>
      <c r="CJ559" s="93">
        <f t="shared" si="3557"/>
        <v>25</v>
      </c>
      <c r="CK559" s="141">
        <f t="shared" si="3558"/>
        <v>457</v>
      </c>
      <c r="CM559" s="202" t="str">
        <f t="shared" si="3559"/>
        <v/>
      </c>
      <c r="CN559" s="152" t="s">
        <v>24</v>
      </c>
      <c r="CO559" s="93">
        <f t="shared" si="3560"/>
        <v>354</v>
      </c>
      <c r="CP559" s="93">
        <f t="shared" si="3561"/>
        <v>78</v>
      </c>
      <c r="CQ559" s="93">
        <f t="shared" si="3562"/>
        <v>25</v>
      </c>
      <c r="CR559" s="141">
        <f t="shared" si="3563"/>
        <v>457</v>
      </c>
      <c r="CS559" s="202" t="str">
        <f t="shared" si="3564"/>
        <v/>
      </c>
      <c r="CT559" s="152" t="s">
        <v>24</v>
      </c>
      <c r="CU559" s="93">
        <f t="shared" si="3565"/>
        <v>354</v>
      </c>
      <c r="CV559" s="93">
        <f t="shared" si="3566"/>
        <v>103</v>
      </c>
      <c r="CW559" s="141">
        <f t="shared" si="3567"/>
        <v>457</v>
      </c>
    </row>
    <row r="560" spans="2:101" s="55" customFormat="1" ht="13.5" hidden="1" outlineLevel="1">
      <c r="B560" s="15" t="s">
        <v>90</v>
      </c>
      <c r="C560" s="240">
        <v>13</v>
      </c>
      <c r="D560" s="240">
        <v>3</v>
      </c>
      <c r="E560" s="240"/>
      <c r="F560" s="240"/>
      <c r="G560" s="241"/>
      <c r="H560" s="241"/>
      <c r="I560" s="241"/>
      <c r="J560" s="241">
        <v>1</v>
      </c>
      <c r="K560" s="241"/>
      <c r="L560" s="241"/>
      <c r="M560" s="241"/>
      <c r="N560" s="241"/>
      <c r="O560" s="241"/>
      <c r="P560" s="241"/>
      <c r="Q560" s="241"/>
      <c r="R560" s="241"/>
      <c r="S560" s="241">
        <v>1</v>
      </c>
      <c r="T560" s="241"/>
      <c r="U560" s="241"/>
      <c r="V560" s="241"/>
      <c r="W560" s="241"/>
      <c r="X560" s="241"/>
      <c r="Y560" s="241"/>
      <c r="Z560" s="242">
        <f t="shared" si="3516"/>
        <v>18</v>
      </c>
      <c r="AA560" s="243">
        <f t="shared" si="3631"/>
        <v>72</v>
      </c>
      <c r="AB560" s="51"/>
      <c r="AC560" s="59" t="s">
        <v>90</v>
      </c>
      <c r="AD560" s="60">
        <f t="shared" si="3517"/>
        <v>16</v>
      </c>
      <c r="AE560" s="60">
        <f t="shared" si="3476"/>
        <v>0</v>
      </c>
      <c r="AF560" s="60">
        <f t="shared" si="3477"/>
        <v>0</v>
      </c>
      <c r="AG560" s="60">
        <f t="shared" si="3478"/>
        <v>0</v>
      </c>
      <c r="AH560" s="60">
        <f t="shared" si="3479"/>
        <v>1</v>
      </c>
      <c r="AI560" s="60">
        <f t="shared" si="3480"/>
        <v>0</v>
      </c>
      <c r="AJ560" s="60">
        <f t="shared" si="3481"/>
        <v>0</v>
      </c>
      <c r="AK560" s="60">
        <f t="shared" si="3482"/>
        <v>0</v>
      </c>
      <c r="AL560" s="60">
        <f t="shared" si="3518"/>
        <v>1</v>
      </c>
      <c r="AM560" s="60">
        <f t="shared" si="3519"/>
        <v>0</v>
      </c>
      <c r="AN560" s="61">
        <f t="shared" si="3520"/>
        <v>18</v>
      </c>
      <c r="AO560" s="236" t="str">
        <f t="shared" si="3483"/>
        <v/>
      </c>
      <c r="AP560" s="293" t="s">
        <v>25</v>
      </c>
      <c r="AQ560" s="297">
        <f>SUM(C602:C605)</f>
        <v>355</v>
      </c>
      <c r="AR560" s="297">
        <f t="shared" ref="AR560" si="3944">SUM(D602:D605)</f>
        <v>27</v>
      </c>
      <c r="AS560" s="297">
        <f t="shared" ref="AS560" si="3945">SUM(E602:E605)</f>
        <v>4</v>
      </c>
      <c r="AT560" s="297">
        <f t="shared" ref="AT560" si="3946">SUM(F602:F605)</f>
        <v>28</v>
      </c>
      <c r="AU560" s="297">
        <f t="shared" ref="AU560" si="3947">SUM(G602:G605)</f>
        <v>6</v>
      </c>
      <c r="AV560" s="297">
        <f t="shared" ref="AV560" si="3948">SUM(H602:H605)</f>
        <v>0</v>
      </c>
      <c r="AW560" s="297">
        <f t="shared" ref="AW560" si="3949">SUM(I602:I605)</f>
        <v>0</v>
      </c>
      <c r="AX560" s="297">
        <f t="shared" ref="AX560" si="3950">SUM(J602:J605)</f>
        <v>56</v>
      </c>
      <c r="AY560" s="297">
        <f t="shared" ref="AY560" si="3951">SUM(K602:K605)</f>
        <v>10</v>
      </c>
      <c r="AZ560" s="297">
        <f t="shared" ref="AZ560" si="3952">SUM(L602:L605)</f>
        <v>0</v>
      </c>
      <c r="BA560" s="297">
        <f t="shared" ref="BA560" si="3953">SUM(M602:M605)</f>
        <v>0</v>
      </c>
      <c r="BB560" s="297">
        <f t="shared" ref="BB560" si="3954">SUM(N602:N605)</f>
        <v>0</v>
      </c>
      <c r="BC560" s="297">
        <f t="shared" ref="BC560" si="3955">SUM(O602:O605)</f>
        <v>0</v>
      </c>
      <c r="BD560" s="297">
        <f t="shared" ref="BD560" si="3956">SUM(P602:P605)</f>
        <v>0</v>
      </c>
      <c r="BE560" s="297">
        <f t="shared" ref="BE560" si="3957">SUM(Q602:Q605)</f>
        <v>0</v>
      </c>
      <c r="BF560" s="297">
        <f t="shared" ref="BF560" si="3958">SUM(R602:R605)</f>
        <v>0</v>
      </c>
      <c r="BG560" s="297">
        <f t="shared" ref="BG560" si="3959">SUM(S602:S605)</f>
        <v>16</v>
      </c>
      <c r="BH560" s="297">
        <f t="shared" ref="BH560" si="3960">SUM(T602:T605)</f>
        <v>0</v>
      </c>
      <c r="BI560" s="297">
        <f t="shared" ref="BI560" si="3961">SUM(U602:U605)</f>
        <v>0</v>
      </c>
      <c r="BJ560" s="297">
        <f t="shared" ref="BJ560" si="3962">SUM(V602:V605)</f>
        <v>0</v>
      </c>
      <c r="BK560" s="297">
        <f t="shared" ref="BK560" si="3963">SUM(W602:W605)</f>
        <v>0</v>
      </c>
      <c r="BL560" s="297">
        <f t="shared" ref="BL560" si="3964">SUM(X602:X605)</f>
        <v>0</v>
      </c>
      <c r="BM560" s="297">
        <f t="shared" ref="BM560" si="3965">SUM(Y602:Y605)</f>
        <v>0</v>
      </c>
      <c r="BN560" s="298">
        <f t="shared" si="3543"/>
        <v>502</v>
      </c>
      <c r="BO560" s="162" t="str">
        <f t="shared" si="3872"/>
        <v/>
      </c>
      <c r="BP560" s="51"/>
      <c r="BQ560" s="161" t="str">
        <f t="shared" si="3506"/>
        <v/>
      </c>
      <c r="BR560" s="152" t="s">
        <v>25</v>
      </c>
      <c r="BS560" s="93">
        <f t="shared" si="3590"/>
        <v>414</v>
      </c>
      <c r="BT560" s="93">
        <f t="shared" ref="BT560" si="3966">SUM(AE602:AE605)</f>
        <v>6</v>
      </c>
      <c r="BU560" s="93">
        <f t="shared" ref="BU560" si="3967">SUM(AF602:AF605)</f>
        <v>0</v>
      </c>
      <c r="BV560" s="93">
        <f t="shared" ref="BV560" si="3968">SUM(AG602:AG605)</f>
        <v>0</v>
      </c>
      <c r="BW560" s="93">
        <f t="shared" ref="BW560" si="3969">SUM(AH602:AH605)</f>
        <v>56</v>
      </c>
      <c r="BX560" s="93">
        <f t="shared" ref="BX560" si="3970">SUM(AI602:AI605)</f>
        <v>10</v>
      </c>
      <c r="BY560" s="93">
        <f t="shared" ref="BY560" si="3971">SUM(AJ602:AJ605)</f>
        <v>0</v>
      </c>
      <c r="BZ560" s="93">
        <f t="shared" ref="BZ560" si="3972">SUM(AK602:AK605)</f>
        <v>0</v>
      </c>
      <c r="CA560" s="93">
        <f t="shared" ref="CA560" si="3973">SUM(AL602:AL605)</f>
        <v>16</v>
      </c>
      <c r="CB560" s="93">
        <f t="shared" ref="CB560" si="3974">SUM(AM602:AM605)</f>
        <v>0</v>
      </c>
      <c r="CC560" s="141">
        <f t="shared" si="3554"/>
        <v>502</v>
      </c>
      <c r="CD560" s="160" t="str">
        <f t="shared" si="3555"/>
        <v/>
      </c>
      <c r="CE560" s="121"/>
      <c r="CF560" s="161" t="str">
        <f t="shared" si="3556"/>
        <v/>
      </c>
      <c r="CG560" s="152" t="s">
        <v>25</v>
      </c>
      <c r="CH560" s="93">
        <f>SUM(AD602:AD605)</f>
        <v>414</v>
      </c>
      <c r="CI560" s="93">
        <f>SUM(AE602:AK605)</f>
        <v>72</v>
      </c>
      <c r="CJ560" s="93">
        <f t="shared" si="3557"/>
        <v>16</v>
      </c>
      <c r="CK560" s="141">
        <f t="shared" si="3558"/>
        <v>502</v>
      </c>
      <c r="CM560" s="202" t="str">
        <f t="shared" si="3559"/>
        <v/>
      </c>
      <c r="CN560" s="152" t="s">
        <v>25</v>
      </c>
      <c r="CO560" s="93">
        <f t="shared" si="3560"/>
        <v>414</v>
      </c>
      <c r="CP560" s="93">
        <f t="shared" si="3561"/>
        <v>72</v>
      </c>
      <c r="CQ560" s="93">
        <f t="shared" si="3562"/>
        <v>16</v>
      </c>
      <c r="CR560" s="141">
        <f t="shared" si="3563"/>
        <v>502</v>
      </c>
      <c r="CS560" s="202" t="str">
        <f t="shared" si="3564"/>
        <v/>
      </c>
      <c r="CT560" s="152" t="s">
        <v>25</v>
      </c>
      <c r="CU560" s="93">
        <f t="shared" si="3565"/>
        <v>414</v>
      </c>
      <c r="CV560" s="93">
        <f t="shared" si="3566"/>
        <v>88</v>
      </c>
      <c r="CW560" s="141">
        <f t="shared" si="3567"/>
        <v>502</v>
      </c>
    </row>
    <row r="561" spans="2:101" s="55" customFormat="1" ht="13.5" hidden="1" outlineLevel="1">
      <c r="B561" s="15" t="s">
        <v>91</v>
      </c>
      <c r="C561" s="240">
        <v>7</v>
      </c>
      <c r="D561" s="240">
        <v>1</v>
      </c>
      <c r="E561" s="240"/>
      <c r="F561" s="240"/>
      <c r="G561" s="241"/>
      <c r="H561" s="241"/>
      <c r="I561" s="241"/>
      <c r="J561" s="241">
        <v>1</v>
      </c>
      <c r="K561" s="241"/>
      <c r="L561" s="241"/>
      <c r="M561" s="241"/>
      <c r="N561" s="241"/>
      <c r="O561" s="241"/>
      <c r="P561" s="241"/>
      <c r="Q561" s="241"/>
      <c r="R561" s="241"/>
      <c r="S561" s="241"/>
      <c r="T561" s="241"/>
      <c r="U561" s="241"/>
      <c r="V561" s="241"/>
      <c r="W561" s="241"/>
      <c r="X561" s="241"/>
      <c r="Y561" s="241"/>
      <c r="Z561" s="242">
        <f t="shared" si="3516"/>
        <v>9</v>
      </c>
      <c r="AA561" s="243">
        <f t="shared" si="3631"/>
        <v>60</v>
      </c>
      <c r="AB561" s="51"/>
      <c r="AC561" s="59" t="s">
        <v>91</v>
      </c>
      <c r="AD561" s="60">
        <f t="shared" si="3517"/>
        <v>8</v>
      </c>
      <c r="AE561" s="60">
        <f t="shared" si="3476"/>
        <v>0</v>
      </c>
      <c r="AF561" s="60">
        <f t="shared" si="3477"/>
        <v>0</v>
      </c>
      <c r="AG561" s="60">
        <f t="shared" si="3478"/>
        <v>0</v>
      </c>
      <c r="AH561" s="60">
        <f t="shared" si="3479"/>
        <v>1</v>
      </c>
      <c r="AI561" s="60">
        <f t="shared" si="3480"/>
        <v>0</v>
      </c>
      <c r="AJ561" s="60">
        <f t="shared" si="3481"/>
        <v>0</v>
      </c>
      <c r="AK561" s="60">
        <f t="shared" si="3482"/>
        <v>0</v>
      </c>
      <c r="AL561" s="60">
        <f t="shared" si="3518"/>
        <v>0</v>
      </c>
      <c r="AM561" s="60">
        <f t="shared" si="3519"/>
        <v>0</v>
      </c>
      <c r="AN561" s="61">
        <f t="shared" si="3520"/>
        <v>9</v>
      </c>
      <c r="AO561" s="236" t="str">
        <f t="shared" si="3483"/>
        <v/>
      </c>
      <c r="AP561" s="306" t="s">
        <v>26</v>
      </c>
      <c r="AQ561" s="307">
        <f>SUM(C606:C609)</f>
        <v>331</v>
      </c>
      <c r="AR561" s="307">
        <f t="shared" ref="AR561" si="3975">SUM(D606:D609)</f>
        <v>31</v>
      </c>
      <c r="AS561" s="307">
        <f t="shared" ref="AS561" si="3976">SUM(E606:E609)</f>
        <v>3</v>
      </c>
      <c r="AT561" s="307">
        <f t="shared" ref="AT561" si="3977">SUM(F606:F609)</f>
        <v>33</v>
      </c>
      <c r="AU561" s="307">
        <f t="shared" ref="AU561" si="3978">SUM(G606:G609)</f>
        <v>22</v>
      </c>
      <c r="AV561" s="307">
        <f t="shared" ref="AV561" si="3979">SUM(H606:H609)</f>
        <v>0</v>
      </c>
      <c r="AW561" s="307">
        <f t="shared" ref="AW561" si="3980">SUM(I606:I609)</f>
        <v>0</v>
      </c>
      <c r="AX561" s="307">
        <f t="shared" ref="AX561" si="3981">SUM(J606:J609)</f>
        <v>46</v>
      </c>
      <c r="AY561" s="307">
        <f t="shared" ref="AY561" si="3982">SUM(K606:K609)</f>
        <v>9</v>
      </c>
      <c r="AZ561" s="307">
        <f t="shared" ref="AZ561" si="3983">SUM(L606:L609)</f>
        <v>0</v>
      </c>
      <c r="BA561" s="307">
        <f t="shared" ref="BA561" si="3984">SUM(M606:M609)</f>
        <v>0</v>
      </c>
      <c r="BB561" s="307">
        <f t="shared" ref="BB561" si="3985">SUM(N606:N609)</f>
        <v>0</v>
      </c>
      <c r="BC561" s="307">
        <f t="shared" ref="BC561" si="3986">SUM(O606:O609)</f>
        <v>1</v>
      </c>
      <c r="BD561" s="307">
        <f t="shared" ref="BD561" si="3987">SUM(P606:P609)</f>
        <v>0</v>
      </c>
      <c r="BE561" s="307">
        <f t="shared" ref="BE561" si="3988">SUM(Q606:Q609)</f>
        <v>0</v>
      </c>
      <c r="BF561" s="307">
        <f t="shared" ref="BF561" si="3989">SUM(R606:R609)</f>
        <v>1</v>
      </c>
      <c r="BG561" s="307">
        <f t="shared" ref="BG561" si="3990">SUM(S606:S609)</f>
        <v>18</v>
      </c>
      <c r="BH561" s="310">
        <f t="shared" ref="BH561" si="3991">SUM(T606:T609)</f>
        <v>0</v>
      </c>
      <c r="BI561" s="307">
        <f t="shared" ref="BI561" si="3992">SUM(U606:U609)</f>
        <v>0</v>
      </c>
      <c r="BJ561" s="307">
        <f t="shared" ref="BJ561" si="3993">SUM(V606:V609)</f>
        <v>0</v>
      </c>
      <c r="BK561" s="307">
        <f t="shared" ref="BK561" si="3994">SUM(W606:W609)</f>
        <v>0</v>
      </c>
      <c r="BL561" s="307">
        <f t="shared" ref="BL561" si="3995">SUM(X606:X609)</f>
        <v>0</v>
      </c>
      <c r="BM561" s="307">
        <f t="shared" ref="BM561" si="3996">SUM(Y606:Y609)</f>
        <v>0</v>
      </c>
      <c r="BN561" s="308">
        <f t="shared" si="3543"/>
        <v>495</v>
      </c>
      <c r="BO561" s="162" t="str">
        <f t="shared" si="3872"/>
        <v/>
      </c>
      <c r="BP561" s="51"/>
      <c r="BQ561" s="161" t="str">
        <f t="shared" si="3506"/>
        <v/>
      </c>
      <c r="BR561" s="152" t="s">
        <v>26</v>
      </c>
      <c r="BS561" s="93">
        <f t="shared" si="3590"/>
        <v>398</v>
      </c>
      <c r="BT561" s="93">
        <f t="shared" ref="BT561" si="3997">SUM(AE606:AE609)</f>
        <v>22</v>
      </c>
      <c r="BU561" s="93">
        <f t="shared" ref="BU561" si="3998">SUM(AF606:AF609)</f>
        <v>0</v>
      </c>
      <c r="BV561" s="93">
        <f t="shared" ref="BV561" si="3999">SUM(AG606:AG609)</f>
        <v>0</v>
      </c>
      <c r="BW561" s="93">
        <f t="shared" ref="BW561" si="4000">SUM(AH606:AH609)</f>
        <v>46</v>
      </c>
      <c r="BX561" s="93">
        <f t="shared" ref="BX561" si="4001">SUM(AI606:AI609)</f>
        <v>9</v>
      </c>
      <c r="BY561" s="93">
        <f t="shared" ref="BY561" si="4002">SUM(AJ606:AJ609)</f>
        <v>0</v>
      </c>
      <c r="BZ561" s="93">
        <f t="shared" ref="BZ561" si="4003">SUM(AK606:AK609)</f>
        <v>0</v>
      </c>
      <c r="CA561" s="93">
        <f t="shared" ref="CA561" si="4004">SUM(AL606:AL609)</f>
        <v>20</v>
      </c>
      <c r="CB561" s="93">
        <f t="shared" ref="CB561" si="4005">SUM(AM606:AM609)</f>
        <v>0</v>
      </c>
      <c r="CC561" s="141">
        <f t="shared" si="3554"/>
        <v>495</v>
      </c>
      <c r="CD561" s="160" t="str">
        <f t="shared" si="3555"/>
        <v/>
      </c>
      <c r="CE561" s="121"/>
      <c r="CF561" s="161" t="str">
        <f t="shared" si="3556"/>
        <v/>
      </c>
      <c r="CG561" s="152" t="s">
        <v>26</v>
      </c>
      <c r="CH561" s="93">
        <f>SUM(AD606:AD609)</f>
        <v>398</v>
      </c>
      <c r="CI561" s="93">
        <f>SUM(AE606:AK609)</f>
        <v>77</v>
      </c>
      <c r="CJ561" s="93">
        <f t="shared" si="3557"/>
        <v>20</v>
      </c>
      <c r="CK561" s="141">
        <f t="shared" si="3558"/>
        <v>495</v>
      </c>
      <c r="CM561" s="202" t="str">
        <f t="shared" si="3559"/>
        <v/>
      </c>
      <c r="CN561" s="152" t="s">
        <v>26</v>
      </c>
      <c r="CO561" s="93">
        <f t="shared" si="3560"/>
        <v>398</v>
      </c>
      <c r="CP561" s="93">
        <f t="shared" si="3561"/>
        <v>77</v>
      </c>
      <c r="CQ561" s="93">
        <f t="shared" si="3562"/>
        <v>20</v>
      </c>
      <c r="CR561" s="141">
        <f t="shared" si="3563"/>
        <v>495</v>
      </c>
      <c r="CS561" s="202" t="str">
        <f t="shared" si="3564"/>
        <v/>
      </c>
      <c r="CT561" s="152" t="s">
        <v>26</v>
      </c>
      <c r="CU561" s="93">
        <f t="shared" si="3565"/>
        <v>398</v>
      </c>
      <c r="CV561" s="93">
        <f t="shared" si="3566"/>
        <v>97</v>
      </c>
      <c r="CW561" s="141">
        <f t="shared" si="3567"/>
        <v>495</v>
      </c>
    </row>
    <row r="562" spans="2:101" s="55" customFormat="1" ht="13.5" hidden="1" outlineLevel="1">
      <c r="B562" s="15" t="s">
        <v>92</v>
      </c>
      <c r="C562" s="240">
        <v>16</v>
      </c>
      <c r="D562" s="240">
        <v>1</v>
      </c>
      <c r="E562" s="240"/>
      <c r="F562" s="240">
        <v>1</v>
      </c>
      <c r="G562" s="241"/>
      <c r="H562" s="241"/>
      <c r="I562" s="241"/>
      <c r="J562" s="241">
        <v>1</v>
      </c>
      <c r="K562" s="241"/>
      <c r="L562" s="241"/>
      <c r="M562" s="241"/>
      <c r="N562" s="241"/>
      <c r="O562" s="241"/>
      <c r="P562" s="241"/>
      <c r="Q562" s="241"/>
      <c r="R562" s="241"/>
      <c r="S562" s="241"/>
      <c r="T562" s="241"/>
      <c r="U562" s="241"/>
      <c r="V562" s="241"/>
      <c r="W562" s="241"/>
      <c r="X562" s="241"/>
      <c r="Y562" s="241"/>
      <c r="Z562" s="242">
        <f t="shared" si="3516"/>
        <v>19</v>
      </c>
      <c r="AA562" s="243">
        <f t="shared" si="3631"/>
        <v>59</v>
      </c>
      <c r="AB562" s="51"/>
      <c r="AC562" s="56" t="s">
        <v>92</v>
      </c>
      <c r="AD562" s="57">
        <f t="shared" si="3517"/>
        <v>18</v>
      </c>
      <c r="AE562" s="57">
        <f t="shared" si="3476"/>
        <v>0</v>
      </c>
      <c r="AF562" s="57">
        <f t="shared" si="3477"/>
        <v>0</v>
      </c>
      <c r="AG562" s="57">
        <f t="shared" si="3478"/>
        <v>0</v>
      </c>
      <c r="AH562" s="57">
        <f t="shared" si="3479"/>
        <v>1</v>
      </c>
      <c r="AI562" s="57">
        <f t="shared" si="3480"/>
        <v>0</v>
      </c>
      <c r="AJ562" s="57">
        <f t="shared" si="3481"/>
        <v>0</v>
      </c>
      <c r="AK562" s="57">
        <f t="shared" si="3482"/>
        <v>0</v>
      </c>
      <c r="AL562" s="57">
        <f t="shared" si="3518"/>
        <v>0</v>
      </c>
      <c r="AM562" s="57">
        <f t="shared" si="3519"/>
        <v>0</v>
      </c>
      <c r="AN562" s="58">
        <f t="shared" si="3520"/>
        <v>19</v>
      </c>
      <c r="AO562" s="236" t="str">
        <f t="shared" si="3483"/>
        <v/>
      </c>
      <c r="AP562" s="293" t="s">
        <v>27</v>
      </c>
      <c r="AQ562" s="297">
        <f>SUM(C610:C613)</f>
        <v>371</v>
      </c>
      <c r="AR562" s="297">
        <f t="shared" ref="AR562" si="4006">SUM(D610:D613)</f>
        <v>20</v>
      </c>
      <c r="AS562" s="297">
        <f t="shared" ref="AS562" si="4007">SUM(E610:E613)</f>
        <v>1</v>
      </c>
      <c r="AT562" s="297">
        <f t="shared" ref="AT562" si="4008">SUM(F610:F613)</f>
        <v>18</v>
      </c>
      <c r="AU562" s="297">
        <f t="shared" ref="AU562" si="4009">SUM(G610:G613)</f>
        <v>9</v>
      </c>
      <c r="AV562" s="297">
        <f t="shared" ref="AV562" si="4010">SUM(H610:H613)</f>
        <v>1</v>
      </c>
      <c r="AW562" s="297">
        <f t="shared" ref="AW562" si="4011">SUM(I610:I613)</f>
        <v>0</v>
      </c>
      <c r="AX562" s="297">
        <f t="shared" ref="AX562" si="4012">SUM(J610:J613)</f>
        <v>60</v>
      </c>
      <c r="AY562" s="297">
        <f t="shared" ref="AY562" si="4013">SUM(K610:K613)</f>
        <v>4</v>
      </c>
      <c r="AZ562" s="297">
        <f t="shared" ref="AZ562" si="4014">SUM(L610:L613)</f>
        <v>2</v>
      </c>
      <c r="BA562" s="297">
        <f t="shared" ref="BA562" si="4015">SUM(M610:M613)</f>
        <v>0</v>
      </c>
      <c r="BB562" s="297">
        <f t="shared" ref="BB562" si="4016">SUM(N610:N613)</f>
        <v>0</v>
      </c>
      <c r="BC562" s="297">
        <f t="shared" ref="BC562" si="4017">SUM(O610:O613)</f>
        <v>0</v>
      </c>
      <c r="BD562" s="297">
        <f t="shared" ref="BD562" si="4018">SUM(P610:P613)</f>
        <v>0</v>
      </c>
      <c r="BE562" s="297">
        <f t="shared" ref="BE562" si="4019">SUM(Q610:Q613)</f>
        <v>0</v>
      </c>
      <c r="BF562" s="297">
        <f t="shared" ref="BF562" si="4020">SUM(R610:R613)</f>
        <v>10</v>
      </c>
      <c r="BG562" s="297">
        <f t="shared" ref="BG562" si="4021">SUM(S610:S613)</f>
        <v>21</v>
      </c>
      <c r="BH562" s="297">
        <f t="shared" ref="BH562" si="4022">SUM(T610:T613)</f>
        <v>0</v>
      </c>
      <c r="BI562" s="297">
        <f t="shared" ref="BI562" si="4023">SUM(U610:U613)</f>
        <v>0</v>
      </c>
      <c r="BJ562" s="297">
        <f t="shared" ref="BJ562" si="4024">SUM(V610:V613)</f>
        <v>0</v>
      </c>
      <c r="BK562" s="297">
        <f t="shared" ref="BK562" si="4025">SUM(W610:W613)</f>
        <v>0</v>
      </c>
      <c r="BL562" s="297">
        <f t="shared" ref="BL562" si="4026">SUM(X610:X613)</f>
        <v>0</v>
      </c>
      <c r="BM562" s="297">
        <f t="shared" ref="BM562" si="4027">SUM(Y610:Y613)</f>
        <v>0</v>
      </c>
      <c r="BN562" s="298">
        <f t="shared" si="3543"/>
        <v>517</v>
      </c>
      <c r="BO562" s="162" t="str">
        <f>IF(BN562=MAX($BN$546:$BN$569),1,IF(BN562=MAX($BN$562:$BN$565),3,""))</f>
        <v/>
      </c>
      <c r="BP562" s="51"/>
      <c r="BQ562" s="161" t="str">
        <f t="shared" si="3506"/>
        <v/>
      </c>
      <c r="BR562" s="152" t="s">
        <v>27</v>
      </c>
      <c r="BS562" s="93">
        <f t="shared" si="3590"/>
        <v>410</v>
      </c>
      <c r="BT562" s="93">
        <f t="shared" ref="BT562" si="4028">SUM(AE610:AE613)</f>
        <v>9</v>
      </c>
      <c r="BU562" s="93">
        <f t="shared" ref="BU562" si="4029">SUM(AF610:AF613)</f>
        <v>1</v>
      </c>
      <c r="BV562" s="93">
        <f t="shared" ref="BV562" si="4030">SUM(AG610:AG613)</f>
        <v>0</v>
      </c>
      <c r="BW562" s="93">
        <f t="shared" ref="BW562" si="4031">SUM(AH610:AH613)</f>
        <v>60</v>
      </c>
      <c r="BX562" s="93">
        <f t="shared" ref="BX562" si="4032">SUM(AI610:AI613)</f>
        <v>4</v>
      </c>
      <c r="BY562" s="93">
        <f t="shared" ref="BY562" si="4033">SUM(AJ610:AJ613)</f>
        <v>2</v>
      </c>
      <c r="BZ562" s="93">
        <f t="shared" ref="BZ562" si="4034">SUM(AK610:AK613)</f>
        <v>0</v>
      </c>
      <c r="CA562" s="93">
        <f t="shared" ref="CA562" si="4035">SUM(AL610:AL613)</f>
        <v>31</v>
      </c>
      <c r="CB562" s="93">
        <f t="shared" ref="CB562" si="4036">SUM(AM610:AM613)</f>
        <v>0</v>
      </c>
      <c r="CC562" s="141">
        <f t="shared" si="3554"/>
        <v>517</v>
      </c>
      <c r="CD562" s="160" t="str">
        <f t="shared" si="3555"/>
        <v/>
      </c>
      <c r="CE562" s="121"/>
      <c r="CF562" s="161" t="str">
        <f t="shared" si="3556"/>
        <v/>
      </c>
      <c r="CG562" s="152" t="s">
        <v>27</v>
      </c>
      <c r="CH562" s="93">
        <f>SUM(AD610:AD613)</f>
        <v>410</v>
      </c>
      <c r="CI562" s="93">
        <f>SUM(AE610:AK613)</f>
        <v>76</v>
      </c>
      <c r="CJ562" s="93">
        <f t="shared" si="3557"/>
        <v>31</v>
      </c>
      <c r="CK562" s="141">
        <f t="shared" si="3558"/>
        <v>517</v>
      </c>
      <c r="CM562" s="202" t="str">
        <f t="shared" si="3559"/>
        <v/>
      </c>
      <c r="CN562" s="152" t="s">
        <v>27</v>
      </c>
      <c r="CO562" s="93">
        <f t="shared" si="3560"/>
        <v>410</v>
      </c>
      <c r="CP562" s="93">
        <f t="shared" si="3561"/>
        <v>74</v>
      </c>
      <c r="CQ562" s="93">
        <f t="shared" si="3562"/>
        <v>33</v>
      </c>
      <c r="CR562" s="141">
        <f t="shared" si="3563"/>
        <v>517</v>
      </c>
      <c r="CS562" s="202" t="str">
        <f t="shared" si="3564"/>
        <v/>
      </c>
      <c r="CT562" s="152" t="s">
        <v>27</v>
      </c>
      <c r="CU562" s="93">
        <f t="shared" si="3565"/>
        <v>410</v>
      </c>
      <c r="CV562" s="93">
        <f t="shared" si="3566"/>
        <v>107</v>
      </c>
      <c r="CW562" s="141">
        <f t="shared" si="3567"/>
        <v>517</v>
      </c>
    </row>
    <row r="563" spans="2:101" s="55" customFormat="1" ht="13.5" hidden="1" outlineLevel="1">
      <c r="B563" s="15" t="s">
        <v>93</v>
      </c>
      <c r="C563" s="240">
        <v>22</v>
      </c>
      <c r="D563" s="240">
        <v>1</v>
      </c>
      <c r="E563" s="240"/>
      <c r="F563" s="240">
        <v>3</v>
      </c>
      <c r="G563" s="241"/>
      <c r="H563" s="241"/>
      <c r="I563" s="241"/>
      <c r="J563" s="241">
        <v>3</v>
      </c>
      <c r="K563" s="241"/>
      <c r="L563" s="241"/>
      <c r="M563" s="241"/>
      <c r="N563" s="241"/>
      <c r="O563" s="241"/>
      <c r="P563" s="241"/>
      <c r="Q563" s="241"/>
      <c r="R563" s="241"/>
      <c r="S563" s="241"/>
      <c r="T563" s="241"/>
      <c r="U563" s="241"/>
      <c r="V563" s="241"/>
      <c r="W563" s="241"/>
      <c r="X563" s="241"/>
      <c r="Y563" s="241"/>
      <c r="Z563" s="242">
        <f t="shared" si="3516"/>
        <v>29</v>
      </c>
      <c r="AA563" s="243">
        <f t="shared" si="3631"/>
        <v>75</v>
      </c>
      <c r="AB563" s="51"/>
      <c r="AC563" s="56" t="s">
        <v>93</v>
      </c>
      <c r="AD563" s="57">
        <f t="shared" si="3517"/>
        <v>26</v>
      </c>
      <c r="AE563" s="57">
        <f t="shared" si="3476"/>
        <v>0</v>
      </c>
      <c r="AF563" s="57">
        <f t="shared" si="3477"/>
        <v>0</v>
      </c>
      <c r="AG563" s="57">
        <f t="shared" si="3478"/>
        <v>0</v>
      </c>
      <c r="AH563" s="57">
        <f t="shared" si="3479"/>
        <v>3</v>
      </c>
      <c r="AI563" s="57">
        <f t="shared" si="3480"/>
        <v>0</v>
      </c>
      <c r="AJ563" s="57">
        <f t="shared" si="3481"/>
        <v>0</v>
      </c>
      <c r="AK563" s="57">
        <f t="shared" si="3482"/>
        <v>0</v>
      </c>
      <c r="AL563" s="57">
        <f t="shared" si="3518"/>
        <v>0</v>
      </c>
      <c r="AM563" s="57">
        <f t="shared" si="3519"/>
        <v>0</v>
      </c>
      <c r="AN563" s="58">
        <f t="shared" si="3520"/>
        <v>29</v>
      </c>
      <c r="AO563" s="236" t="str">
        <f t="shared" si="3483"/>
        <v/>
      </c>
      <c r="AP563" s="306" t="s">
        <v>28</v>
      </c>
      <c r="AQ563" s="307">
        <f>SUM(C614:C617)</f>
        <v>397</v>
      </c>
      <c r="AR563" s="307">
        <f t="shared" ref="AR563" si="4037">SUM(D614:D617)</f>
        <v>21</v>
      </c>
      <c r="AS563" s="307">
        <f t="shared" ref="AS563" si="4038">SUM(E614:E617)</f>
        <v>4</v>
      </c>
      <c r="AT563" s="307">
        <f t="shared" ref="AT563" si="4039">SUM(F614:F617)</f>
        <v>30</v>
      </c>
      <c r="AU563" s="307">
        <f t="shared" ref="AU563" si="4040">SUM(G614:G617)</f>
        <v>13</v>
      </c>
      <c r="AV563" s="307">
        <f t="shared" ref="AV563" si="4041">SUM(H614:H617)</f>
        <v>1</v>
      </c>
      <c r="AW563" s="307">
        <f t="shared" ref="AW563" si="4042">SUM(I614:I617)</f>
        <v>0</v>
      </c>
      <c r="AX563" s="307">
        <f t="shared" ref="AX563" si="4043">SUM(J614:J617)</f>
        <v>38</v>
      </c>
      <c r="AY563" s="307">
        <f t="shared" ref="AY563" si="4044">SUM(K614:K617)</f>
        <v>5</v>
      </c>
      <c r="AZ563" s="307">
        <f t="shared" ref="AZ563" si="4045">SUM(L614:L617)</f>
        <v>0</v>
      </c>
      <c r="BA563" s="307">
        <f t="shared" ref="BA563" si="4046">SUM(M614:M617)</f>
        <v>2</v>
      </c>
      <c r="BB563" s="307">
        <f t="shared" ref="BB563" si="4047">SUM(N614:N617)</f>
        <v>0</v>
      </c>
      <c r="BC563" s="307">
        <f t="shared" ref="BC563" si="4048">SUM(O614:O617)</f>
        <v>4</v>
      </c>
      <c r="BD563" s="307">
        <f t="shared" ref="BD563" si="4049">SUM(P614:P617)</f>
        <v>2</v>
      </c>
      <c r="BE563" s="307">
        <f t="shared" ref="BE563" si="4050">SUM(Q614:Q617)</f>
        <v>0</v>
      </c>
      <c r="BF563" s="307">
        <f t="shared" ref="BF563" si="4051">SUM(R614:R617)</f>
        <v>8</v>
      </c>
      <c r="BG563" s="307">
        <f t="shared" ref="BG563" si="4052">SUM(S614:S617)</f>
        <v>21</v>
      </c>
      <c r="BH563" s="307">
        <f t="shared" ref="BH563" si="4053">SUM(T614:T617)</f>
        <v>0</v>
      </c>
      <c r="BI563" s="307">
        <f t="shared" ref="BI563" si="4054">SUM(U614:U617)</f>
        <v>0</v>
      </c>
      <c r="BJ563" s="307">
        <f t="shared" ref="BJ563" si="4055">SUM(V614:V617)</f>
        <v>0</v>
      </c>
      <c r="BK563" s="307">
        <f t="shared" ref="BK563" si="4056">SUM(W614:W617)</f>
        <v>0</v>
      </c>
      <c r="BL563" s="307">
        <f t="shared" ref="BL563" si="4057">SUM(X614:X617)</f>
        <v>0</v>
      </c>
      <c r="BM563" s="307">
        <f t="shared" ref="BM563" si="4058">SUM(Y614:Y617)</f>
        <v>0</v>
      </c>
      <c r="BN563" s="308">
        <f t="shared" si="3543"/>
        <v>546</v>
      </c>
      <c r="BO563" s="162" t="str">
        <f>IF(BN563=MAX($BN$546:$BN$569),1,IF(BN563=MAX($BN$562:$BN$565),3,""))</f>
        <v/>
      </c>
      <c r="BP563" s="51"/>
      <c r="BQ563" s="161" t="str">
        <f t="shared" si="3506"/>
        <v/>
      </c>
      <c r="BR563" s="152" t="s">
        <v>28</v>
      </c>
      <c r="BS563" s="93">
        <f t="shared" si="3590"/>
        <v>452</v>
      </c>
      <c r="BT563" s="93">
        <f t="shared" ref="BT563" si="4059">SUM(AE614:AE617)</f>
        <v>13</v>
      </c>
      <c r="BU563" s="93">
        <f t="shared" ref="BU563" si="4060">SUM(AF614:AF617)</f>
        <v>1</v>
      </c>
      <c r="BV563" s="93">
        <f t="shared" ref="BV563" si="4061">SUM(AG614:AG617)</f>
        <v>0</v>
      </c>
      <c r="BW563" s="93">
        <f t="shared" ref="BW563" si="4062">SUM(AH614:AH617)</f>
        <v>38</v>
      </c>
      <c r="BX563" s="93">
        <f t="shared" ref="BX563" si="4063">SUM(AI614:AI617)</f>
        <v>5</v>
      </c>
      <c r="BY563" s="93">
        <f t="shared" ref="BY563" si="4064">SUM(AJ614:AJ617)</f>
        <v>0</v>
      </c>
      <c r="BZ563" s="93">
        <f t="shared" ref="BZ563" si="4065">SUM(AK614:AK617)</f>
        <v>2</v>
      </c>
      <c r="CA563" s="93">
        <f t="shared" ref="CA563" si="4066">SUM(AL614:AL617)</f>
        <v>35</v>
      </c>
      <c r="CB563" s="93">
        <f t="shared" ref="CB563" si="4067">SUM(AM614:AM617)</f>
        <v>0</v>
      </c>
      <c r="CC563" s="141">
        <f t="shared" si="3554"/>
        <v>546</v>
      </c>
      <c r="CD563" s="160" t="str">
        <f t="shared" si="3555"/>
        <v/>
      </c>
      <c r="CE563" s="121"/>
      <c r="CF563" s="161" t="str">
        <f t="shared" si="3556"/>
        <v/>
      </c>
      <c r="CG563" s="152" t="s">
        <v>28</v>
      </c>
      <c r="CH563" s="93">
        <f>SUM(AD614:AD617)</f>
        <v>452</v>
      </c>
      <c r="CI563" s="93">
        <f>SUM(AE614:AK617)</f>
        <v>59</v>
      </c>
      <c r="CJ563" s="93">
        <f t="shared" si="3557"/>
        <v>35</v>
      </c>
      <c r="CK563" s="141">
        <f t="shared" si="3558"/>
        <v>546</v>
      </c>
      <c r="CM563" s="202" t="str">
        <f t="shared" si="3559"/>
        <v/>
      </c>
      <c r="CN563" s="152" t="s">
        <v>28</v>
      </c>
      <c r="CO563" s="93">
        <f t="shared" si="3560"/>
        <v>452</v>
      </c>
      <c r="CP563" s="93">
        <f t="shared" si="3561"/>
        <v>57</v>
      </c>
      <c r="CQ563" s="93">
        <f t="shared" si="3562"/>
        <v>37</v>
      </c>
      <c r="CR563" s="141">
        <f t="shared" si="3563"/>
        <v>546</v>
      </c>
      <c r="CS563" s="202" t="str">
        <f t="shared" si="3564"/>
        <v/>
      </c>
      <c r="CT563" s="152" t="s">
        <v>28</v>
      </c>
      <c r="CU563" s="93">
        <f t="shared" si="3565"/>
        <v>452</v>
      </c>
      <c r="CV563" s="93">
        <f t="shared" si="3566"/>
        <v>94</v>
      </c>
      <c r="CW563" s="141">
        <f t="shared" si="3567"/>
        <v>546</v>
      </c>
    </row>
    <row r="564" spans="2:101" s="55" customFormat="1" ht="13.5" hidden="1" outlineLevel="1">
      <c r="B564" s="15" t="s">
        <v>94</v>
      </c>
      <c r="C564" s="240">
        <v>19</v>
      </c>
      <c r="D564" s="240"/>
      <c r="E564" s="240"/>
      <c r="F564" s="240">
        <v>2</v>
      </c>
      <c r="G564" s="241"/>
      <c r="H564" s="241"/>
      <c r="I564" s="241"/>
      <c r="J564" s="241">
        <v>4</v>
      </c>
      <c r="K564" s="241"/>
      <c r="L564" s="241"/>
      <c r="M564" s="241"/>
      <c r="N564" s="241"/>
      <c r="O564" s="241"/>
      <c r="P564" s="241"/>
      <c r="Q564" s="241"/>
      <c r="R564" s="241"/>
      <c r="S564" s="241"/>
      <c r="T564" s="241"/>
      <c r="U564" s="241"/>
      <c r="V564" s="241"/>
      <c r="W564" s="241"/>
      <c r="X564" s="241"/>
      <c r="Y564" s="241"/>
      <c r="Z564" s="242">
        <f t="shared" si="3516"/>
        <v>25</v>
      </c>
      <c r="AA564" s="243">
        <f t="shared" si="3631"/>
        <v>82</v>
      </c>
      <c r="AB564" s="51"/>
      <c r="AC564" s="56" t="s">
        <v>94</v>
      </c>
      <c r="AD564" s="57">
        <f t="shared" si="3517"/>
        <v>21</v>
      </c>
      <c r="AE564" s="57">
        <f t="shared" si="3476"/>
        <v>0</v>
      </c>
      <c r="AF564" s="57">
        <f t="shared" si="3477"/>
        <v>0</v>
      </c>
      <c r="AG564" s="57">
        <f t="shared" si="3478"/>
        <v>0</v>
      </c>
      <c r="AH564" s="57">
        <f t="shared" si="3479"/>
        <v>4</v>
      </c>
      <c r="AI564" s="57">
        <f t="shared" si="3480"/>
        <v>0</v>
      </c>
      <c r="AJ564" s="57">
        <f t="shared" si="3481"/>
        <v>0</v>
      </c>
      <c r="AK564" s="57">
        <f t="shared" si="3482"/>
        <v>0</v>
      </c>
      <c r="AL564" s="57">
        <f t="shared" si="3518"/>
        <v>0</v>
      </c>
      <c r="AM564" s="57">
        <f t="shared" si="3519"/>
        <v>0</v>
      </c>
      <c r="AN564" s="58">
        <f t="shared" si="3520"/>
        <v>25</v>
      </c>
      <c r="AO564" s="236">
        <f t="shared" si="3483"/>
        <v>3</v>
      </c>
      <c r="AP564" s="293" t="s">
        <v>29</v>
      </c>
      <c r="AQ564" s="297">
        <f>SUM(C618:C621)</f>
        <v>485</v>
      </c>
      <c r="AR564" s="297">
        <f t="shared" ref="AR564" si="4068">SUM(D618:D621)</f>
        <v>24</v>
      </c>
      <c r="AS564" s="297">
        <f t="shared" ref="AS564" si="4069">SUM(E618:E621)</f>
        <v>3</v>
      </c>
      <c r="AT564" s="297">
        <f t="shared" ref="AT564" si="4070">SUM(F618:F621)</f>
        <v>32</v>
      </c>
      <c r="AU564" s="297">
        <f t="shared" ref="AU564" si="4071">SUM(G618:G621)</f>
        <v>5</v>
      </c>
      <c r="AV564" s="297">
        <f t="shared" ref="AV564" si="4072">SUM(H618:H621)</f>
        <v>0</v>
      </c>
      <c r="AW564" s="297">
        <f t="shared" ref="AW564" si="4073">SUM(I618:I621)</f>
        <v>0</v>
      </c>
      <c r="AX564" s="297">
        <f t="shared" ref="AX564" si="4074">SUM(J618:J621)</f>
        <v>46</v>
      </c>
      <c r="AY564" s="297">
        <f t="shared" ref="AY564" si="4075">SUM(K618:K621)</f>
        <v>6</v>
      </c>
      <c r="AZ564" s="297">
        <f t="shared" ref="AZ564" si="4076">SUM(L618:L621)</f>
        <v>1</v>
      </c>
      <c r="BA564" s="297">
        <f t="shared" ref="BA564" si="4077">SUM(M618:M621)</f>
        <v>2</v>
      </c>
      <c r="BB564" s="297">
        <f t="shared" ref="BB564" si="4078">SUM(N618:N621)</f>
        <v>1</v>
      </c>
      <c r="BC564" s="297">
        <f t="shared" ref="BC564" si="4079">SUM(O618:O621)</f>
        <v>2</v>
      </c>
      <c r="BD564" s="297">
        <f t="shared" ref="BD564" si="4080">SUM(P618:P621)</f>
        <v>0</v>
      </c>
      <c r="BE564" s="297">
        <f t="shared" ref="BE564" si="4081">SUM(Q618:Q621)</f>
        <v>0</v>
      </c>
      <c r="BF564" s="297">
        <f t="shared" ref="BF564" si="4082">SUM(R618:R621)</f>
        <v>11</v>
      </c>
      <c r="BG564" s="297">
        <f t="shared" ref="BG564" si="4083">SUM(S618:S621)</f>
        <v>27</v>
      </c>
      <c r="BH564" s="297">
        <f t="shared" ref="BH564" si="4084">SUM(T618:T621)</f>
        <v>0</v>
      </c>
      <c r="BI564" s="297">
        <f t="shared" ref="BI564" si="4085">SUM(U618:U621)</f>
        <v>0</v>
      </c>
      <c r="BJ564" s="297">
        <f t="shared" ref="BJ564" si="4086">SUM(V618:V621)</f>
        <v>0</v>
      </c>
      <c r="BK564" s="297">
        <f t="shared" ref="BK564" si="4087">SUM(W618:W621)</f>
        <v>0</v>
      </c>
      <c r="BL564" s="297">
        <f t="shared" ref="BL564" si="4088">SUM(X618:X621)</f>
        <v>0</v>
      </c>
      <c r="BM564" s="297">
        <f t="shared" ref="BM564" si="4089">SUM(Y618:Y621)</f>
        <v>0</v>
      </c>
      <c r="BN564" s="298">
        <f t="shared" si="3543"/>
        <v>645</v>
      </c>
      <c r="BO564" s="162">
        <f>IF(BN564=MAX($BN$546:$BN$569),1,IF(BN564=MAX($BN$562:$BN$565),3,""))</f>
        <v>3</v>
      </c>
      <c r="BP564" s="51"/>
      <c r="BQ564" s="161">
        <f t="shared" si="3506"/>
        <v>3</v>
      </c>
      <c r="BR564" s="152" t="s">
        <v>29</v>
      </c>
      <c r="BS564" s="93">
        <f t="shared" si="3590"/>
        <v>544</v>
      </c>
      <c r="BT564" s="93">
        <f t="shared" ref="BT564" si="4090">SUM(AE618:AE621)</f>
        <v>5</v>
      </c>
      <c r="BU564" s="93">
        <f t="shared" ref="BU564" si="4091">SUM(AF618:AF621)</f>
        <v>0</v>
      </c>
      <c r="BV564" s="93">
        <f t="shared" ref="BV564" si="4092">SUM(AG618:AG621)</f>
        <v>0</v>
      </c>
      <c r="BW564" s="93">
        <f t="shared" ref="BW564" si="4093">SUM(AH618:AH621)</f>
        <v>46</v>
      </c>
      <c r="BX564" s="93">
        <f t="shared" ref="BX564" si="4094">SUM(AI618:AI621)</f>
        <v>6</v>
      </c>
      <c r="BY564" s="93">
        <f t="shared" ref="BY564" si="4095">SUM(AJ618:AJ621)</f>
        <v>1</v>
      </c>
      <c r="BZ564" s="93">
        <f t="shared" ref="BZ564" si="4096">SUM(AK618:AK621)</f>
        <v>2</v>
      </c>
      <c r="CA564" s="93">
        <f t="shared" ref="CA564" si="4097">SUM(AL618:AL621)</f>
        <v>41</v>
      </c>
      <c r="CB564" s="93">
        <f t="shared" ref="CB564" si="4098">SUM(AM618:AM621)</f>
        <v>0</v>
      </c>
      <c r="CC564" s="141">
        <f t="shared" si="3554"/>
        <v>645</v>
      </c>
      <c r="CD564" s="160">
        <f t="shared" si="3555"/>
        <v>3</v>
      </c>
      <c r="CE564" s="121"/>
      <c r="CF564" s="161">
        <f t="shared" si="3556"/>
        <v>3</v>
      </c>
      <c r="CG564" s="152" t="s">
        <v>29</v>
      </c>
      <c r="CH564" s="93">
        <f>SUM(AD618:AD621)</f>
        <v>544</v>
      </c>
      <c r="CI564" s="93">
        <f>SUM(AE618:AK621)</f>
        <v>60</v>
      </c>
      <c r="CJ564" s="93">
        <f t="shared" si="3557"/>
        <v>41</v>
      </c>
      <c r="CK564" s="141">
        <f t="shared" si="3558"/>
        <v>645</v>
      </c>
      <c r="CM564" s="202">
        <f t="shared" si="3559"/>
        <v>3</v>
      </c>
      <c r="CN564" s="152" t="s">
        <v>29</v>
      </c>
      <c r="CO564" s="93">
        <f t="shared" si="3560"/>
        <v>544</v>
      </c>
      <c r="CP564" s="93">
        <f t="shared" si="3561"/>
        <v>57</v>
      </c>
      <c r="CQ564" s="93">
        <f t="shared" si="3562"/>
        <v>44</v>
      </c>
      <c r="CR564" s="141">
        <f t="shared" si="3563"/>
        <v>645</v>
      </c>
      <c r="CS564" s="202">
        <f t="shared" si="3564"/>
        <v>3</v>
      </c>
      <c r="CT564" s="152" t="s">
        <v>29</v>
      </c>
      <c r="CU564" s="93">
        <f t="shared" si="3565"/>
        <v>544</v>
      </c>
      <c r="CV564" s="93">
        <f t="shared" si="3566"/>
        <v>101</v>
      </c>
      <c r="CW564" s="141">
        <f t="shared" si="3567"/>
        <v>645</v>
      </c>
    </row>
    <row r="565" spans="2:101" s="55" customFormat="1" ht="13.5" hidden="1" outlineLevel="1">
      <c r="B565" s="15" t="s">
        <v>95</v>
      </c>
      <c r="C565" s="240">
        <v>24</v>
      </c>
      <c r="D565" s="240">
        <v>1</v>
      </c>
      <c r="E565" s="240"/>
      <c r="F565" s="240">
        <v>1</v>
      </c>
      <c r="G565" s="241">
        <v>1</v>
      </c>
      <c r="H565" s="241"/>
      <c r="I565" s="241"/>
      <c r="J565" s="241">
        <v>2</v>
      </c>
      <c r="K565" s="241"/>
      <c r="L565" s="241"/>
      <c r="M565" s="241"/>
      <c r="N565" s="241"/>
      <c r="O565" s="241"/>
      <c r="P565" s="241"/>
      <c r="Q565" s="241"/>
      <c r="R565" s="241"/>
      <c r="S565" s="241"/>
      <c r="T565" s="241"/>
      <c r="U565" s="241"/>
      <c r="V565" s="241"/>
      <c r="W565" s="241"/>
      <c r="X565" s="241"/>
      <c r="Y565" s="241"/>
      <c r="Z565" s="242">
        <f t="shared" si="3516"/>
        <v>29</v>
      </c>
      <c r="AA565" s="243">
        <f t="shared" si="3631"/>
        <v>102</v>
      </c>
      <c r="AB565" s="51"/>
      <c r="AC565" s="56" t="s">
        <v>95</v>
      </c>
      <c r="AD565" s="57">
        <f t="shared" si="3517"/>
        <v>26</v>
      </c>
      <c r="AE565" s="57">
        <f t="shared" si="3476"/>
        <v>1</v>
      </c>
      <c r="AF565" s="57">
        <f t="shared" si="3477"/>
        <v>0</v>
      </c>
      <c r="AG565" s="57">
        <f t="shared" si="3478"/>
        <v>0</v>
      </c>
      <c r="AH565" s="57">
        <f t="shared" si="3479"/>
        <v>2</v>
      </c>
      <c r="AI565" s="57">
        <f t="shared" si="3480"/>
        <v>0</v>
      </c>
      <c r="AJ565" s="57">
        <f t="shared" si="3481"/>
        <v>0</v>
      </c>
      <c r="AK565" s="57">
        <f t="shared" si="3482"/>
        <v>0</v>
      </c>
      <c r="AL565" s="57">
        <f t="shared" si="3518"/>
        <v>0</v>
      </c>
      <c r="AM565" s="57">
        <f t="shared" si="3519"/>
        <v>0</v>
      </c>
      <c r="AN565" s="58">
        <f t="shared" si="3520"/>
        <v>29</v>
      </c>
      <c r="AO565" s="236" t="str">
        <f t="shared" si="3483"/>
        <v/>
      </c>
      <c r="AP565" s="306" t="s">
        <v>30</v>
      </c>
      <c r="AQ565" s="307">
        <f>SUM(C622:C625)</f>
        <v>506</v>
      </c>
      <c r="AR565" s="307">
        <f t="shared" ref="AR565" si="4099">SUM(D622:D625)</f>
        <v>24</v>
      </c>
      <c r="AS565" s="307">
        <f t="shared" ref="AS565" si="4100">SUM(E622:E625)</f>
        <v>7</v>
      </c>
      <c r="AT565" s="307">
        <f t="shared" ref="AT565" si="4101">SUM(F622:F625)</f>
        <v>26</v>
      </c>
      <c r="AU565" s="307">
        <f t="shared" ref="AU565" si="4102">SUM(G622:G625)</f>
        <v>13</v>
      </c>
      <c r="AV565" s="307">
        <f t="shared" ref="AV565" si="4103">SUM(H622:H625)</f>
        <v>2</v>
      </c>
      <c r="AW565" s="307">
        <f t="shared" ref="AW565" si="4104">SUM(I622:I625)</f>
        <v>0</v>
      </c>
      <c r="AX565" s="307">
        <f t="shared" ref="AX565" si="4105">SUM(J622:J625)</f>
        <v>18</v>
      </c>
      <c r="AY565" s="307">
        <f t="shared" ref="AY565" si="4106">SUM(K622:K625)</f>
        <v>9</v>
      </c>
      <c r="AZ565" s="307">
        <f t="shared" ref="AZ565" si="4107">SUM(L622:L625)</f>
        <v>1</v>
      </c>
      <c r="BA565" s="307">
        <f t="shared" ref="BA565" si="4108">SUM(M622:M625)</f>
        <v>1</v>
      </c>
      <c r="BB565" s="307">
        <f t="shared" ref="BB565" si="4109">SUM(N622:N625)</f>
        <v>0</v>
      </c>
      <c r="BC565" s="307">
        <f t="shared" ref="BC565" si="4110">SUM(O622:O625)</f>
        <v>0</v>
      </c>
      <c r="BD565" s="307">
        <f t="shared" ref="BD565" si="4111">SUM(P622:P625)</f>
        <v>1</v>
      </c>
      <c r="BE565" s="307">
        <f t="shared" ref="BE565" si="4112">SUM(Q622:Q625)</f>
        <v>0</v>
      </c>
      <c r="BF565" s="307">
        <f t="shared" ref="BF565" si="4113">SUM(R622:R625)</f>
        <v>2</v>
      </c>
      <c r="BG565" s="307">
        <f t="shared" ref="BG565" si="4114">SUM(S622:S625)</f>
        <v>21</v>
      </c>
      <c r="BH565" s="307">
        <f t="shared" ref="BH565" si="4115">SUM(T622:T625)</f>
        <v>0</v>
      </c>
      <c r="BI565" s="307">
        <f t="shared" ref="BI565" si="4116">SUM(U622:U625)</f>
        <v>0</v>
      </c>
      <c r="BJ565" s="307">
        <f t="shared" ref="BJ565" si="4117">SUM(V622:V625)</f>
        <v>0</v>
      </c>
      <c r="BK565" s="307">
        <f t="shared" ref="BK565" si="4118">SUM(W622:W625)</f>
        <v>2</v>
      </c>
      <c r="BL565" s="307">
        <f t="shared" ref="BL565" si="4119">SUM(X622:X625)</f>
        <v>0</v>
      </c>
      <c r="BM565" s="307">
        <f t="shared" ref="BM565" si="4120">SUM(Y622:Y625)</f>
        <v>0</v>
      </c>
      <c r="BN565" s="308">
        <f t="shared" si="3543"/>
        <v>633</v>
      </c>
      <c r="BO565" s="162" t="str">
        <f>IF(BN565=MAX($BN$546:$BN$569),1,IF(BN565=MAX($BN$562:$BN$565),3,""))</f>
        <v/>
      </c>
      <c r="BP565" s="51"/>
      <c r="BQ565" s="161" t="str">
        <f t="shared" si="3506"/>
        <v/>
      </c>
      <c r="BR565" s="152" t="s">
        <v>30</v>
      </c>
      <c r="BS565" s="93">
        <f t="shared" si="3590"/>
        <v>563</v>
      </c>
      <c r="BT565" s="93">
        <f t="shared" ref="BT565" si="4121">SUM(AE622:AE625)</f>
        <v>13</v>
      </c>
      <c r="BU565" s="93">
        <f t="shared" ref="BU565" si="4122">SUM(AF622:AF625)</f>
        <v>2</v>
      </c>
      <c r="BV565" s="93">
        <f t="shared" ref="BV565" si="4123">SUM(AG622:AG625)</f>
        <v>0</v>
      </c>
      <c r="BW565" s="93">
        <f t="shared" ref="BW565" si="4124">SUM(AH622:AH625)</f>
        <v>18</v>
      </c>
      <c r="BX565" s="93">
        <f t="shared" ref="BX565" si="4125">SUM(AI622:AI625)</f>
        <v>9</v>
      </c>
      <c r="BY565" s="93">
        <f t="shared" ref="BY565" si="4126">SUM(AJ622:AJ625)</f>
        <v>1</v>
      </c>
      <c r="BZ565" s="93">
        <f t="shared" ref="BZ565" si="4127">SUM(AK622:AK625)</f>
        <v>1</v>
      </c>
      <c r="CA565" s="93">
        <f t="shared" ref="CA565" si="4128">SUM(AL622:AL625)</f>
        <v>24</v>
      </c>
      <c r="CB565" s="93">
        <f t="shared" ref="CB565" si="4129">SUM(AM622:AM625)</f>
        <v>2</v>
      </c>
      <c r="CC565" s="141">
        <f t="shared" si="3554"/>
        <v>633</v>
      </c>
      <c r="CD565" s="160" t="str">
        <f t="shared" si="3555"/>
        <v/>
      </c>
      <c r="CE565" s="121"/>
      <c r="CF565" s="161" t="str">
        <f t="shared" si="3556"/>
        <v/>
      </c>
      <c r="CG565" s="152" t="s">
        <v>30</v>
      </c>
      <c r="CH565" s="93">
        <f>SUM(AD622:AD625)</f>
        <v>563</v>
      </c>
      <c r="CI565" s="93">
        <f>SUM(AE622:AK625)</f>
        <v>44</v>
      </c>
      <c r="CJ565" s="93">
        <f t="shared" si="3557"/>
        <v>26</v>
      </c>
      <c r="CK565" s="141">
        <f t="shared" si="3558"/>
        <v>633</v>
      </c>
      <c r="CM565" s="202" t="str">
        <f t="shared" si="3559"/>
        <v/>
      </c>
      <c r="CN565" s="152" t="s">
        <v>30</v>
      </c>
      <c r="CO565" s="93">
        <f t="shared" si="3560"/>
        <v>563</v>
      </c>
      <c r="CP565" s="93">
        <f t="shared" si="3561"/>
        <v>42</v>
      </c>
      <c r="CQ565" s="93">
        <f t="shared" si="3562"/>
        <v>28</v>
      </c>
      <c r="CR565" s="141">
        <f t="shared" si="3563"/>
        <v>633</v>
      </c>
      <c r="CS565" s="202" t="str">
        <f t="shared" si="3564"/>
        <v/>
      </c>
      <c r="CT565" s="152" t="s">
        <v>30</v>
      </c>
      <c r="CU565" s="93">
        <f t="shared" si="3565"/>
        <v>563</v>
      </c>
      <c r="CV565" s="93">
        <f t="shared" si="3566"/>
        <v>70</v>
      </c>
      <c r="CW565" s="141">
        <f t="shared" si="3567"/>
        <v>633</v>
      </c>
    </row>
    <row r="566" spans="2:101" s="55" customFormat="1" ht="13.5" hidden="1" outlineLevel="1">
      <c r="B566" s="15" t="s">
        <v>96</v>
      </c>
      <c r="C566" s="240">
        <v>26</v>
      </c>
      <c r="D566" s="240">
        <v>3</v>
      </c>
      <c r="E566" s="240"/>
      <c r="F566" s="240"/>
      <c r="G566" s="241"/>
      <c r="H566" s="241"/>
      <c r="I566" s="241"/>
      <c r="J566" s="241">
        <v>3</v>
      </c>
      <c r="K566" s="241"/>
      <c r="L566" s="241"/>
      <c r="M566" s="241"/>
      <c r="N566" s="241"/>
      <c r="O566" s="241"/>
      <c r="P566" s="241"/>
      <c r="Q566" s="241"/>
      <c r="R566" s="241"/>
      <c r="S566" s="241">
        <v>1</v>
      </c>
      <c r="T566" s="241"/>
      <c r="U566" s="241"/>
      <c r="V566" s="241"/>
      <c r="W566" s="241"/>
      <c r="X566" s="241"/>
      <c r="Y566" s="241"/>
      <c r="Z566" s="242">
        <f t="shared" si="3516"/>
        <v>33</v>
      </c>
      <c r="AA566" s="243">
        <f t="shared" si="3631"/>
        <v>116</v>
      </c>
      <c r="AB566" s="51"/>
      <c r="AC566" s="59" t="s">
        <v>96</v>
      </c>
      <c r="AD566" s="60">
        <f t="shared" si="3517"/>
        <v>29</v>
      </c>
      <c r="AE566" s="60">
        <f t="shared" si="3476"/>
        <v>0</v>
      </c>
      <c r="AF566" s="60">
        <f t="shared" si="3477"/>
        <v>0</v>
      </c>
      <c r="AG566" s="60">
        <f t="shared" si="3478"/>
        <v>0</v>
      </c>
      <c r="AH566" s="60">
        <f t="shared" si="3479"/>
        <v>3</v>
      </c>
      <c r="AI566" s="60">
        <f t="shared" si="3480"/>
        <v>0</v>
      </c>
      <c r="AJ566" s="60">
        <f t="shared" si="3481"/>
        <v>0</v>
      </c>
      <c r="AK566" s="60">
        <f t="shared" si="3482"/>
        <v>0</v>
      </c>
      <c r="AL566" s="60">
        <f t="shared" si="3518"/>
        <v>1</v>
      </c>
      <c r="AM566" s="60">
        <f t="shared" si="3519"/>
        <v>0</v>
      </c>
      <c r="AN566" s="61">
        <f t="shared" si="3520"/>
        <v>33</v>
      </c>
      <c r="AO566" s="236" t="str">
        <f t="shared" si="3483"/>
        <v/>
      </c>
      <c r="AP566" s="293" t="s">
        <v>31</v>
      </c>
      <c r="AQ566" s="297">
        <f>SUM(C626:C629)</f>
        <v>476</v>
      </c>
      <c r="AR566" s="297">
        <f t="shared" ref="AR566" si="4130">SUM(D626:D629)</f>
        <v>17</v>
      </c>
      <c r="AS566" s="297">
        <f t="shared" ref="AS566" si="4131">SUM(E626:E629)</f>
        <v>3</v>
      </c>
      <c r="AT566" s="297">
        <f t="shared" ref="AT566" si="4132">SUM(F626:F629)</f>
        <v>24</v>
      </c>
      <c r="AU566" s="297">
        <f t="shared" ref="AU566" si="4133">SUM(G626:G629)</f>
        <v>5</v>
      </c>
      <c r="AV566" s="297">
        <f t="shared" ref="AV566" si="4134">SUM(H626:H629)</f>
        <v>4</v>
      </c>
      <c r="AW566" s="297">
        <f t="shared" ref="AW566" si="4135">SUM(I626:I629)</f>
        <v>0</v>
      </c>
      <c r="AX566" s="297">
        <f t="shared" ref="AX566" si="4136">SUM(J626:J629)</f>
        <v>21</v>
      </c>
      <c r="AY566" s="297">
        <f t="shared" ref="AY566" si="4137">SUM(K626:K629)</f>
        <v>2</v>
      </c>
      <c r="AZ566" s="297">
        <f t="shared" ref="AZ566" si="4138">SUM(L626:L629)</f>
        <v>0</v>
      </c>
      <c r="BA566" s="297">
        <f t="shared" ref="BA566" si="4139">SUM(M626:M629)</f>
        <v>0</v>
      </c>
      <c r="BB566" s="297">
        <f t="shared" ref="BB566" si="4140">SUM(N626:N629)</f>
        <v>0</v>
      </c>
      <c r="BC566" s="297">
        <f t="shared" ref="BC566" si="4141">SUM(O626:O629)</f>
        <v>0</v>
      </c>
      <c r="BD566" s="297">
        <f t="shared" ref="BD566" si="4142">SUM(P626:P629)</f>
        <v>0</v>
      </c>
      <c r="BE566" s="297">
        <f t="shared" ref="BE566" si="4143">SUM(Q626:Q629)</f>
        <v>0</v>
      </c>
      <c r="BF566" s="297">
        <f t="shared" ref="BF566" si="4144">SUM(R626:R629)</f>
        <v>0</v>
      </c>
      <c r="BG566" s="297">
        <f t="shared" ref="BG566" si="4145">SUM(S626:S629)</f>
        <v>16</v>
      </c>
      <c r="BH566" s="297">
        <f t="shared" ref="BH566" si="4146">SUM(T626:T629)</f>
        <v>0</v>
      </c>
      <c r="BI566" s="297">
        <f t="shared" ref="BI566" si="4147">SUM(U626:U629)</f>
        <v>0</v>
      </c>
      <c r="BJ566" s="297">
        <f t="shared" ref="BJ566" si="4148">SUM(V626:V629)</f>
        <v>0</v>
      </c>
      <c r="BK566" s="297">
        <f t="shared" ref="BK566" si="4149">SUM(W626:W629)</f>
        <v>0</v>
      </c>
      <c r="BL566" s="297">
        <f t="shared" ref="BL566" si="4150">SUM(X626:X629)</f>
        <v>0</v>
      </c>
      <c r="BM566" s="297">
        <f t="shared" ref="BM566" si="4151">SUM(Y626:Y629)</f>
        <v>0</v>
      </c>
      <c r="BN566" s="298">
        <f t="shared" si="3543"/>
        <v>568</v>
      </c>
      <c r="BO566" s="162" t="str">
        <f t="shared" ref="BO566:BO569" si="4152">IF(BN566=MAX($BN$546:$BN$569),1,"")</f>
        <v/>
      </c>
      <c r="BP566" s="51"/>
      <c r="BQ566" s="161" t="str">
        <f t="shared" si="3506"/>
        <v/>
      </c>
      <c r="BR566" s="152" t="s">
        <v>31</v>
      </c>
      <c r="BS566" s="93">
        <f t="shared" si="3590"/>
        <v>520</v>
      </c>
      <c r="BT566" s="93">
        <f t="shared" ref="BT566" si="4153">SUM(AE626:AE629)</f>
        <v>5</v>
      </c>
      <c r="BU566" s="93">
        <f t="shared" ref="BU566" si="4154">SUM(AF626:AF629)</f>
        <v>4</v>
      </c>
      <c r="BV566" s="93">
        <f t="shared" ref="BV566" si="4155">SUM(AG626:AG629)</f>
        <v>0</v>
      </c>
      <c r="BW566" s="93">
        <f t="shared" ref="BW566" si="4156">SUM(AH626:AH629)</f>
        <v>21</v>
      </c>
      <c r="BX566" s="93">
        <f t="shared" ref="BX566" si="4157">SUM(AI626:AI629)</f>
        <v>2</v>
      </c>
      <c r="BY566" s="93">
        <f t="shared" ref="BY566" si="4158">SUM(AJ626:AJ629)</f>
        <v>0</v>
      </c>
      <c r="BZ566" s="93">
        <f t="shared" ref="BZ566" si="4159">SUM(AK626:AK629)</f>
        <v>0</v>
      </c>
      <c r="CA566" s="93">
        <f t="shared" ref="CA566" si="4160">SUM(AL626:AL629)</f>
        <v>16</v>
      </c>
      <c r="CB566" s="93">
        <f t="shared" ref="CB566" si="4161">SUM(AM626:AM629)</f>
        <v>0</v>
      </c>
      <c r="CC566" s="141">
        <f t="shared" si="3554"/>
        <v>568</v>
      </c>
      <c r="CD566" s="160" t="str">
        <f t="shared" si="3555"/>
        <v/>
      </c>
      <c r="CE566" s="121"/>
      <c r="CF566" s="161" t="str">
        <f t="shared" si="3556"/>
        <v/>
      </c>
      <c r="CG566" s="152" t="s">
        <v>31</v>
      </c>
      <c r="CH566" s="93">
        <f>SUM(AD626:AD629)</f>
        <v>520</v>
      </c>
      <c r="CI566" s="93">
        <f>SUM(AE626:AK629)</f>
        <v>32</v>
      </c>
      <c r="CJ566" s="93">
        <f t="shared" si="3557"/>
        <v>16</v>
      </c>
      <c r="CK566" s="141">
        <f t="shared" si="3558"/>
        <v>568</v>
      </c>
      <c r="CM566" s="202" t="str">
        <f t="shared" si="3559"/>
        <v/>
      </c>
      <c r="CN566" s="152" t="s">
        <v>31</v>
      </c>
      <c r="CO566" s="93">
        <f t="shared" si="3560"/>
        <v>520</v>
      </c>
      <c r="CP566" s="93">
        <f t="shared" si="3561"/>
        <v>32</v>
      </c>
      <c r="CQ566" s="93">
        <f t="shared" si="3562"/>
        <v>16</v>
      </c>
      <c r="CR566" s="141">
        <f t="shared" si="3563"/>
        <v>568</v>
      </c>
      <c r="CS566" s="202" t="str">
        <f t="shared" si="3564"/>
        <v/>
      </c>
      <c r="CT566" s="152" t="s">
        <v>31</v>
      </c>
      <c r="CU566" s="93">
        <f t="shared" si="3565"/>
        <v>520</v>
      </c>
      <c r="CV566" s="93">
        <f t="shared" si="3566"/>
        <v>48</v>
      </c>
      <c r="CW566" s="141">
        <f t="shared" si="3567"/>
        <v>568</v>
      </c>
    </row>
    <row r="567" spans="2:101" s="55" customFormat="1" ht="13.5" hidden="1" outlineLevel="1">
      <c r="B567" s="15" t="s">
        <v>97</v>
      </c>
      <c r="C567" s="240">
        <v>27</v>
      </c>
      <c r="D567" s="240">
        <v>1</v>
      </c>
      <c r="E567" s="240"/>
      <c r="F567" s="240">
        <v>1</v>
      </c>
      <c r="G567" s="241"/>
      <c r="H567" s="241"/>
      <c r="I567" s="241"/>
      <c r="J567" s="241"/>
      <c r="K567" s="241"/>
      <c r="L567" s="241"/>
      <c r="M567" s="241"/>
      <c r="N567" s="241"/>
      <c r="O567" s="241"/>
      <c r="P567" s="241"/>
      <c r="Q567" s="241"/>
      <c r="R567" s="241"/>
      <c r="S567" s="241"/>
      <c r="T567" s="241"/>
      <c r="U567" s="241"/>
      <c r="V567" s="241"/>
      <c r="W567" s="241"/>
      <c r="X567" s="241"/>
      <c r="Y567" s="241"/>
      <c r="Z567" s="242">
        <f t="shared" si="3516"/>
        <v>29</v>
      </c>
      <c r="AA567" s="243">
        <f t="shared" si="3631"/>
        <v>116</v>
      </c>
      <c r="AB567" s="51"/>
      <c r="AC567" s="59" t="s">
        <v>97</v>
      </c>
      <c r="AD567" s="60">
        <f t="shared" si="3517"/>
        <v>29</v>
      </c>
      <c r="AE567" s="60">
        <f t="shared" si="3476"/>
        <v>0</v>
      </c>
      <c r="AF567" s="60">
        <f t="shared" si="3476"/>
        <v>0</v>
      </c>
      <c r="AG567" s="60">
        <f t="shared" si="3476"/>
        <v>0</v>
      </c>
      <c r="AH567" s="60">
        <f t="shared" si="3476"/>
        <v>0</v>
      </c>
      <c r="AI567" s="60">
        <f t="shared" si="3476"/>
        <v>0</v>
      </c>
      <c r="AJ567" s="60">
        <f t="shared" si="3476"/>
        <v>0</v>
      </c>
      <c r="AK567" s="60">
        <f t="shared" si="3476"/>
        <v>0</v>
      </c>
      <c r="AL567" s="60">
        <f t="shared" si="3518"/>
        <v>0</v>
      </c>
      <c r="AM567" s="60">
        <f t="shared" si="3519"/>
        <v>0</v>
      </c>
      <c r="AN567" s="61">
        <f t="shared" si="3520"/>
        <v>29</v>
      </c>
      <c r="AO567" s="236" t="str">
        <f t="shared" si="3483"/>
        <v/>
      </c>
      <c r="AP567" s="306" t="s">
        <v>32</v>
      </c>
      <c r="AQ567" s="307">
        <f>SUM(C630:C633)</f>
        <v>464</v>
      </c>
      <c r="AR567" s="307">
        <f t="shared" ref="AR567" si="4162">SUM(D630:D633)</f>
        <v>13</v>
      </c>
      <c r="AS567" s="307">
        <f t="shared" ref="AS567" si="4163">SUM(E630:E633)</f>
        <v>0</v>
      </c>
      <c r="AT567" s="307">
        <f t="shared" ref="AT567" si="4164">SUM(F630:F633)</f>
        <v>28</v>
      </c>
      <c r="AU567" s="307">
        <f t="shared" ref="AU567" si="4165">SUM(G630:G633)</f>
        <v>5</v>
      </c>
      <c r="AV567" s="307">
        <f t="shared" ref="AV567" si="4166">SUM(H630:H633)</f>
        <v>0</v>
      </c>
      <c r="AW567" s="307">
        <f t="shared" ref="AW567" si="4167">SUM(I630:I633)</f>
        <v>0</v>
      </c>
      <c r="AX567" s="307">
        <f t="shared" ref="AX567" si="4168">SUM(J630:J633)</f>
        <v>4</v>
      </c>
      <c r="AY567" s="307">
        <f t="shared" ref="AY567" si="4169">SUM(K630:K633)</f>
        <v>1</v>
      </c>
      <c r="AZ567" s="307">
        <f t="shared" ref="AZ567" si="4170">SUM(L630:L633)</f>
        <v>0</v>
      </c>
      <c r="BA567" s="307">
        <f t="shared" ref="BA567" si="4171">SUM(M630:M633)</f>
        <v>0</v>
      </c>
      <c r="BB567" s="307">
        <f t="shared" ref="BB567" si="4172">SUM(N630:N633)</f>
        <v>0</v>
      </c>
      <c r="BC567" s="307">
        <f t="shared" ref="BC567" si="4173">SUM(O630:O633)</f>
        <v>0</v>
      </c>
      <c r="BD567" s="307">
        <f t="shared" ref="BD567" si="4174">SUM(P630:P633)</f>
        <v>1</v>
      </c>
      <c r="BE567" s="307">
        <f t="shared" ref="BE567" si="4175">SUM(Q630:Q633)</f>
        <v>0</v>
      </c>
      <c r="BF567" s="307">
        <f t="shared" ref="BF567" si="4176">SUM(R630:R633)</f>
        <v>0</v>
      </c>
      <c r="BG567" s="307">
        <f t="shared" ref="BG567" si="4177">SUM(S630:S633)</f>
        <v>0</v>
      </c>
      <c r="BH567" s="307">
        <f t="shared" ref="BH567" si="4178">SUM(T630:T633)</f>
        <v>0</v>
      </c>
      <c r="BI567" s="307">
        <f t="shared" ref="BI567" si="4179">SUM(U630:U633)</f>
        <v>0</v>
      </c>
      <c r="BJ567" s="307">
        <f t="shared" ref="BJ567" si="4180">SUM(V630:V633)</f>
        <v>0</v>
      </c>
      <c r="BK567" s="307">
        <f t="shared" ref="BK567" si="4181">SUM(W630:W633)</f>
        <v>0</v>
      </c>
      <c r="BL567" s="307">
        <f t="shared" ref="BL567" si="4182">SUM(X630:X633)</f>
        <v>0</v>
      </c>
      <c r="BM567" s="307">
        <f t="shared" ref="BM567" si="4183">SUM(Y630:Y633)</f>
        <v>0</v>
      </c>
      <c r="BN567" s="308">
        <f t="shared" si="3543"/>
        <v>516</v>
      </c>
      <c r="BO567" s="162" t="str">
        <f t="shared" si="4152"/>
        <v/>
      </c>
      <c r="BP567" s="51"/>
      <c r="BQ567" s="161" t="str">
        <f t="shared" si="3506"/>
        <v/>
      </c>
      <c r="BR567" s="152" t="s">
        <v>32</v>
      </c>
      <c r="BS567" s="93">
        <f t="shared" si="3590"/>
        <v>505</v>
      </c>
      <c r="BT567" s="93">
        <f t="shared" ref="BT567" si="4184">SUM(AE630:AE633)</f>
        <v>5</v>
      </c>
      <c r="BU567" s="93">
        <f t="shared" ref="BU567" si="4185">SUM(AF630:AF633)</f>
        <v>0</v>
      </c>
      <c r="BV567" s="93">
        <f t="shared" ref="BV567" si="4186">SUM(AG630:AG633)</f>
        <v>0</v>
      </c>
      <c r="BW567" s="93">
        <f t="shared" ref="BW567" si="4187">SUM(AH630:AH633)</f>
        <v>4</v>
      </c>
      <c r="BX567" s="93">
        <f t="shared" ref="BX567" si="4188">SUM(AI630:AI633)</f>
        <v>1</v>
      </c>
      <c r="BY567" s="93">
        <f t="shared" ref="BY567" si="4189">SUM(AJ630:AJ633)</f>
        <v>0</v>
      </c>
      <c r="BZ567" s="93">
        <f t="shared" ref="BZ567" si="4190">SUM(AK630:AK633)</f>
        <v>0</v>
      </c>
      <c r="CA567" s="93">
        <f t="shared" ref="CA567" si="4191">SUM(AL630:AL633)</f>
        <v>1</v>
      </c>
      <c r="CB567" s="93">
        <f t="shared" ref="CB567" si="4192">SUM(AM630:AM633)</f>
        <v>0</v>
      </c>
      <c r="CC567" s="141">
        <f t="shared" si="3554"/>
        <v>516</v>
      </c>
      <c r="CD567" s="160" t="str">
        <f t="shared" si="3555"/>
        <v/>
      </c>
      <c r="CE567" s="121"/>
      <c r="CF567" s="161" t="str">
        <f t="shared" si="3556"/>
        <v/>
      </c>
      <c r="CG567" s="152" t="s">
        <v>32</v>
      </c>
      <c r="CH567" s="93">
        <f>SUM(AD630:AD633)</f>
        <v>505</v>
      </c>
      <c r="CI567" s="93">
        <f>SUM(AE630:AK633)</f>
        <v>10</v>
      </c>
      <c r="CJ567" s="93">
        <f t="shared" si="3557"/>
        <v>1</v>
      </c>
      <c r="CK567" s="141">
        <f t="shared" si="3558"/>
        <v>516</v>
      </c>
      <c r="CM567" s="202" t="str">
        <f t="shared" si="3559"/>
        <v/>
      </c>
      <c r="CN567" s="152" t="s">
        <v>32</v>
      </c>
      <c r="CO567" s="93">
        <f t="shared" si="3560"/>
        <v>505</v>
      </c>
      <c r="CP567" s="93">
        <f t="shared" si="3561"/>
        <v>10</v>
      </c>
      <c r="CQ567" s="93">
        <f t="shared" si="3562"/>
        <v>1</v>
      </c>
      <c r="CR567" s="141">
        <f t="shared" si="3563"/>
        <v>516</v>
      </c>
      <c r="CS567" s="202" t="str">
        <f t="shared" si="3564"/>
        <v/>
      </c>
      <c r="CT567" s="152" t="s">
        <v>32</v>
      </c>
      <c r="CU567" s="93">
        <f t="shared" si="3565"/>
        <v>505</v>
      </c>
      <c r="CV567" s="93">
        <f t="shared" si="3566"/>
        <v>11</v>
      </c>
      <c r="CW567" s="141">
        <f t="shared" si="3567"/>
        <v>516</v>
      </c>
    </row>
    <row r="568" spans="2:101" s="55" customFormat="1" ht="13.5" hidden="1" outlineLevel="1">
      <c r="B568" s="15" t="s">
        <v>98</v>
      </c>
      <c r="C568" s="240">
        <v>46</v>
      </c>
      <c r="D568" s="240">
        <v>1</v>
      </c>
      <c r="E568" s="240"/>
      <c r="F568" s="240">
        <v>3</v>
      </c>
      <c r="G568" s="241"/>
      <c r="H568" s="241"/>
      <c r="I568" s="241"/>
      <c r="J568" s="241">
        <v>9</v>
      </c>
      <c r="K568" s="241"/>
      <c r="L568" s="241"/>
      <c r="M568" s="241"/>
      <c r="N568" s="241"/>
      <c r="O568" s="241"/>
      <c r="P568" s="241"/>
      <c r="Q568" s="241"/>
      <c r="R568" s="241"/>
      <c r="S568" s="241"/>
      <c r="T568" s="241"/>
      <c r="U568" s="241"/>
      <c r="V568" s="241"/>
      <c r="W568" s="241"/>
      <c r="X568" s="241"/>
      <c r="Y568" s="241"/>
      <c r="Z568" s="242">
        <f t="shared" si="3516"/>
        <v>59</v>
      </c>
      <c r="AA568" s="243">
        <f t="shared" si="3631"/>
        <v>150</v>
      </c>
      <c r="AB568" s="51"/>
      <c r="AC568" s="59" t="s">
        <v>98</v>
      </c>
      <c r="AD568" s="60">
        <f t="shared" si="3517"/>
        <v>50</v>
      </c>
      <c r="AE568" s="60">
        <f t="shared" ref="AE568:AK604" si="4193">G568</f>
        <v>0</v>
      </c>
      <c r="AF568" s="60">
        <f t="shared" si="4193"/>
        <v>0</v>
      </c>
      <c r="AG568" s="60">
        <f t="shared" si="4193"/>
        <v>0</v>
      </c>
      <c r="AH568" s="60">
        <f t="shared" si="4193"/>
        <v>9</v>
      </c>
      <c r="AI568" s="60">
        <f t="shared" si="4193"/>
        <v>0</v>
      </c>
      <c r="AJ568" s="60">
        <f t="shared" si="4193"/>
        <v>0</v>
      </c>
      <c r="AK568" s="60">
        <f t="shared" si="4193"/>
        <v>0</v>
      </c>
      <c r="AL568" s="60">
        <f t="shared" si="3518"/>
        <v>0</v>
      </c>
      <c r="AM568" s="60">
        <f t="shared" si="3519"/>
        <v>0</v>
      </c>
      <c r="AN568" s="61">
        <f t="shared" si="3520"/>
        <v>59</v>
      </c>
      <c r="AO568" s="236" t="str">
        <f t="shared" si="3483"/>
        <v/>
      </c>
      <c r="AP568" s="293" t="s">
        <v>33</v>
      </c>
      <c r="AQ568" s="297">
        <f>SUM(C634:C637)</f>
        <v>273</v>
      </c>
      <c r="AR568" s="297">
        <f t="shared" ref="AR568" si="4194">SUM(D634:D637)</f>
        <v>12</v>
      </c>
      <c r="AS568" s="297">
        <f t="shared" ref="AS568" si="4195">SUM(E634:E637)</f>
        <v>0</v>
      </c>
      <c r="AT568" s="297">
        <f t="shared" ref="AT568" si="4196">SUM(F634:F637)</f>
        <v>34</v>
      </c>
      <c r="AU568" s="297">
        <f t="shared" ref="AU568" si="4197">SUM(G634:G637)</f>
        <v>8</v>
      </c>
      <c r="AV568" s="297">
        <f t="shared" ref="AV568" si="4198">SUM(H634:H637)</f>
        <v>0</v>
      </c>
      <c r="AW568" s="297">
        <f t="shared" ref="AW568" si="4199">SUM(I634:I637)</f>
        <v>0</v>
      </c>
      <c r="AX568" s="297">
        <f t="shared" ref="AX568" si="4200">SUM(J634:J637)</f>
        <v>5</v>
      </c>
      <c r="AY568" s="297">
        <f t="shared" ref="AY568" si="4201">SUM(K634:K637)</f>
        <v>0</v>
      </c>
      <c r="AZ568" s="297">
        <f t="shared" ref="AZ568" si="4202">SUM(L634:L637)</f>
        <v>0</v>
      </c>
      <c r="BA568" s="297">
        <f t="shared" ref="BA568" si="4203">SUM(M634:M637)</f>
        <v>0</v>
      </c>
      <c r="BB568" s="297">
        <f t="shared" ref="BB568" si="4204">SUM(N634:N637)</f>
        <v>0</v>
      </c>
      <c r="BC568" s="297">
        <f t="shared" ref="BC568" si="4205">SUM(O634:O637)</f>
        <v>0</v>
      </c>
      <c r="BD568" s="297">
        <f t="shared" ref="BD568" si="4206">SUM(P634:P637)</f>
        <v>0</v>
      </c>
      <c r="BE568" s="297">
        <f t="shared" ref="BE568" si="4207">SUM(Q634:Q637)</f>
        <v>0</v>
      </c>
      <c r="BF568" s="297">
        <f t="shared" ref="BF568" si="4208">SUM(R634:R637)</f>
        <v>0</v>
      </c>
      <c r="BG568" s="297">
        <f t="shared" ref="BG568" si="4209">SUM(S634:S637)</f>
        <v>0</v>
      </c>
      <c r="BH568" s="297">
        <f t="shared" ref="BH568" si="4210">SUM(T634:T637)</f>
        <v>0</v>
      </c>
      <c r="BI568" s="297">
        <f t="shared" ref="BI568" si="4211">SUM(U634:U637)</f>
        <v>0</v>
      </c>
      <c r="BJ568" s="297">
        <f t="shared" ref="BJ568" si="4212">SUM(V634:V637)</f>
        <v>0</v>
      </c>
      <c r="BK568" s="297">
        <f t="shared" ref="BK568" si="4213">SUM(W634:W637)</f>
        <v>0</v>
      </c>
      <c r="BL568" s="297">
        <f t="shared" ref="BL568" si="4214">SUM(X634:X637)</f>
        <v>0</v>
      </c>
      <c r="BM568" s="297">
        <f t="shared" ref="BM568" si="4215">SUM(Y634:Y637)</f>
        <v>0</v>
      </c>
      <c r="BN568" s="298">
        <f t="shared" si="3543"/>
        <v>332</v>
      </c>
      <c r="BO568" s="162" t="str">
        <f t="shared" si="4152"/>
        <v/>
      </c>
      <c r="BP568" s="51"/>
      <c r="BQ568" s="161" t="str">
        <f t="shared" si="3506"/>
        <v/>
      </c>
      <c r="BR568" s="152" t="s">
        <v>33</v>
      </c>
      <c r="BS568" s="93">
        <f t="shared" si="3590"/>
        <v>319</v>
      </c>
      <c r="BT568" s="93">
        <f t="shared" ref="BT568" si="4216">SUM(AE634:AE637)</f>
        <v>8</v>
      </c>
      <c r="BU568" s="93">
        <f t="shared" ref="BU568" si="4217">SUM(AF634:AF637)</f>
        <v>0</v>
      </c>
      <c r="BV568" s="93">
        <f t="shared" ref="BV568" si="4218">SUM(AG634:AG637)</f>
        <v>0</v>
      </c>
      <c r="BW568" s="93">
        <f t="shared" ref="BW568" si="4219">SUM(AH634:AH637)</f>
        <v>5</v>
      </c>
      <c r="BX568" s="93">
        <f t="shared" ref="BX568" si="4220">SUM(AI634:AI637)</f>
        <v>0</v>
      </c>
      <c r="BY568" s="93">
        <f t="shared" ref="BY568" si="4221">SUM(AJ634:AJ637)</f>
        <v>0</v>
      </c>
      <c r="BZ568" s="93">
        <f t="shared" ref="BZ568" si="4222">SUM(AK634:AK637)</f>
        <v>0</v>
      </c>
      <c r="CA568" s="93">
        <f t="shared" ref="CA568" si="4223">SUM(AL634:AL637)</f>
        <v>0</v>
      </c>
      <c r="CB568" s="93">
        <f t="shared" ref="CB568" si="4224">SUM(AM634:AM637)</f>
        <v>0</v>
      </c>
      <c r="CC568" s="141">
        <f t="shared" si="3554"/>
        <v>332</v>
      </c>
      <c r="CD568" s="160" t="str">
        <f t="shared" si="3555"/>
        <v/>
      </c>
      <c r="CE568" s="121"/>
      <c r="CF568" s="161" t="str">
        <f t="shared" si="3556"/>
        <v/>
      </c>
      <c r="CG568" s="152" t="s">
        <v>33</v>
      </c>
      <c r="CH568" s="93">
        <f>SUM(AD634:AD637)</f>
        <v>319</v>
      </c>
      <c r="CI568" s="93">
        <f>SUM(AE634:AK637)</f>
        <v>13</v>
      </c>
      <c r="CJ568" s="93">
        <f t="shared" si="3557"/>
        <v>0</v>
      </c>
      <c r="CK568" s="141">
        <f t="shared" si="3558"/>
        <v>332</v>
      </c>
      <c r="CM568" s="202" t="str">
        <f t="shared" si="3559"/>
        <v/>
      </c>
      <c r="CN568" s="152" t="s">
        <v>33</v>
      </c>
      <c r="CO568" s="93">
        <f t="shared" si="3560"/>
        <v>319</v>
      </c>
      <c r="CP568" s="93">
        <f t="shared" si="3561"/>
        <v>13</v>
      </c>
      <c r="CQ568" s="93">
        <f t="shared" si="3562"/>
        <v>0</v>
      </c>
      <c r="CR568" s="141">
        <f t="shared" si="3563"/>
        <v>332</v>
      </c>
      <c r="CS568" s="202" t="str">
        <f t="shared" si="3564"/>
        <v/>
      </c>
      <c r="CT568" s="152" t="s">
        <v>33</v>
      </c>
      <c r="CU568" s="93">
        <f t="shared" si="3565"/>
        <v>319</v>
      </c>
      <c r="CV568" s="93">
        <f t="shared" si="3566"/>
        <v>13</v>
      </c>
      <c r="CW568" s="141">
        <f t="shared" si="3567"/>
        <v>332</v>
      </c>
    </row>
    <row r="569" spans="2:101" s="55" customFormat="1" ht="14.25" hidden="1" outlineLevel="1" thickBot="1">
      <c r="B569" s="15" t="s">
        <v>99</v>
      </c>
      <c r="C569" s="240">
        <v>53</v>
      </c>
      <c r="D569" s="240">
        <v>1</v>
      </c>
      <c r="E569" s="240"/>
      <c r="F569" s="240">
        <v>2</v>
      </c>
      <c r="G569" s="241"/>
      <c r="H569" s="241"/>
      <c r="I569" s="241"/>
      <c r="J569" s="241">
        <v>2</v>
      </c>
      <c r="K569" s="241"/>
      <c r="L569" s="241"/>
      <c r="M569" s="241"/>
      <c r="N569" s="241"/>
      <c r="O569" s="241"/>
      <c r="P569" s="241"/>
      <c r="Q569" s="241"/>
      <c r="R569" s="241"/>
      <c r="S569" s="241"/>
      <c r="T569" s="241"/>
      <c r="U569" s="241"/>
      <c r="V569" s="241"/>
      <c r="W569" s="241"/>
      <c r="X569" s="241"/>
      <c r="Y569" s="241"/>
      <c r="Z569" s="242">
        <f t="shared" si="3516"/>
        <v>58</v>
      </c>
      <c r="AA569" s="243">
        <f t="shared" si="3631"/>
        <v>179</v>
      </c>
      <c r="AB569" s="51"/>
      <c r="AC569" s="59" t="s">
        <v>99</v>
      </c>
      <c r="AD569" s="60">
        <f t="shared" si="3517"/>
        <v>56</v>
      </c>
      <c r="AE569" s="60">
        <f t="shared" si="4193"/>
        <v>0</v>
      </c>
      <c r="AF569" s="60">
        <f t="shared" si="4193"/>
        <v>0</v>
      </c>
      <c r="AG569" s="60">
        <f t="shared" si="4193"/>
        <v>0</v>
      </c>
      <c r="AH569" s="60">
        <f t="shared" si="4193"/>
        <v>2</v>
      </c>
      <c r="AI569" s="60">
        <f t="shared" si="4193"/>
        <v>0</v>
      </c>
      <c r="AJ569" s="60">
        <f t="shared" si="4193"/>
        <v>0</v>
      </c>
      <c r="AK569" s="60">
        <f t="shared" si="4193"/>
        <v>0</v>
      </c>
      <c r="AL569" s="60">
        <f t="shared" si="3518"/>
        <v>0</v>
      </c>
      <c r="AM569" s="60">
        <f t="shared" si="3519"/>
        <v>0</v>
      </c>
      <c r="AN569" s="61">
        <f t="shared" si="3520"/>
        <v>58</v>
      </c>
      <c r="AO569" s="236" t="str">
        <f t="shared" si="3483"/>
        <v/>
      </c>
      <c r="AP569" s="311" t="s">
        <v>34</v>
      </c>
      <c r="AQ569" s="312">
        <f>SUM(C638:C641)</f>
        <v>268</v>
      </c>
      <c r="AR569" s="312">
        <f t="shared" ref="AR569" si="4225">SUM(D638:D641)</f>
        <v>11</v>
      </c>
      <c r="AS569" s="312">
        <f t="shared" ref="AS569" si="4226">SUM(E638:E641)</f>
        <v>0</v>
      </c>
      <c r="AT569" s="312">
        <f t="shared" ref="AT569" si="4227">SUM(F638:F641)</f>
        <v>21</v>
      </c>
      <c r="AU569" s="312">
        <f t="shared" ref="AU569" si="4228">SUM(G638:G641)</f>
        <v>9</v>
      </c>
      <c r="AV569" s="312">
        <f t="shared" ref="AV569" si="4229">SUM(H638:H641)</f>
        <v>0</v>
      </c>
      <c r="AW569" s="312">
        <f t="shared" ref="AW569" si="4230">SUM(I638:I641)</f>
        <v>0</v>
      </c>
      <c r="AX569" s="312">
        <f t="shared" ref="AX569" si="4231">SUM(J638:J641)</f>
        <v>5</v>
      </c>
      <c r="AY569" s="312">
        <f t="shared" ref="AY569" si="4232">SUM(K638:K641)</f>
        <v>1</v>
      </c>
      <c r="AZ569" s="312">
        <f t="shared" ref="AZ569" si="4233">SUM(L638:L641)</f>
        <v>0</v>
      </c>
      <c r="BA569" s="312">
        <f t="shared" ref="BA569" si="4234">SUM(M638:M641)</f>
        <v>0</v>
      </c>
      <c r="BB569" s="312">
        <f t="shared" ref="BB569" si="4235">SUM(N638:N641)</f>
        <v>0</v>
      </c>
      <c r="BC569" s="312">
        <f t="shared" ref="BC569" si="4236">SUM(O638:O641)</f>
        <v>0</v>
      </c>
      <c r="BD569" s="312">
        <f t="shared" ref="BD569" si="4237">SUM(P638:P641)</f>
        <v>0</v>
      </c>
      <c r="BE569" s="312">
        <f t="shared" ref="BE569" si="4238">SUM(Q638:Q641)</f>
        <v>0</v>
      </c>
      <c r="BF569" s="312">
        <f t="shared" ref="BF569" si="4239">SUM(R638:R641)</f>
        <v>0</v>
      </c>
      <c r="BG569" s="312">
        <f t="shared" ref="BG569" si="4240">SUM(S638:S641)</f>
        <v>1</v>
      </c>
      <c r="BH569" s="312">
        <f t="shared" ref="BH569" si="4241">SUM(T638:T641)</f>
        <v>0</v>
      </c>
      <c r="BI569" s="312">
        <f t="shared" ref="BI569" si="4242">SUM(U638:U641)</f>
        <v>0</v>
      </c>
      <c r="BJ569" s="312">
        <f t="shared" ref="BJ569" si="4243">SUM(V638:V641)</f>
        <v>0</v>
      </c>
      <c r="BK569" s="312">
        <f t="shared" ref="BK569" si="4244">SUM(W638:W641)</f>
        <v>0</v>
      </c>
      <c r="BL569" s="312">
        <f t="shared" ref="BL569" si="4245">SUM(X638:X641)</f>
        <v>0</v>
      </c>
      <c r="BM569" s="312">
        <f t="shared" ref="BM569" si="4246">SUM(Y638:Y641)</f>
        <v>0</v>
      </c>
      <c r="BN569" s="313">
        <f t="shared" si="3543"/>
        <v>316</v>
      </c>
      <c r="BO569" s="162" t="str">
        <f t="shared" si="4152"/>
        <v/>
      </c>
      <c r="BP569" s="51"/>
      <c r="BQ569" s="161" t="str">
        <f t="shared" si="3506"/>
        <v/>
      </c>
      <c r="BR569" s="152" t="s">
        <v>34</v>
      </c>
      <c r="BS569" s="93">
        <f t="shared" si="3590"/>
        <v>300</v>
      </c>
      <c r="BT569" s="93">
        <f t="shared" ref="BT569" si="4247">SUM(AE638:AE641)</f>
        <v>9</v>
      </c>
      <c r="BU569" s="93">
        <f t="shared" ref="BU569" si="4248">SUM(AF638:AF641)</f>
        <v>0</v>
      </c>
      <c r="BV569" s="93">
        <f t="shared" ref="BV569" si="4249">SUM(AG638:AG641)</f>
        <v>0</v>
      </c>
      <c r="BW569" s="93">
        <f t="shared" ref="BW569" si="4250">SUM(AH638:AH641)</f>
        <v>5</v>
      </c>
      <c r="BX569" s="93">
        <f t="shared" ref="BX569" si="4251">SUM(AI638:AI641)</f>
        <v>1</v>
      </c>
      <c r="BY569" s="93">
        <f t="shared" ref="BY569" si="4252">SUM(AJ638:AJ641)</f>
        <v>0</v>
      </c>
      <c r="BZ569" s="93">
        <f t="shared" ref="BZ569" si="4253">SUM(AK638:AK641)</f>
        <v>0</v>
      </c>
      <c r="CA569" s="93">
        <f t="shared" ref="CA569" si="4254">SUM(AL638:AL641)</f>
        <v>1</v>
      </c>
      <c r="CB569" s="93">
        <f t="shared" ref="CB569" si="4255">SUM(AM638:AM641)</f>
        <v>0</v>
      </c>
      <c r="CC569" s="141">
        <f t="shared" si="3554"/>
        <v>316</v>
      </c>
      <c r="CD569" s="160" t="str">
        <f t="shared" si="3555"/>
        <v/>
      </c>
      <c r="CE569" s="121"/>
      <c r="CF569" s="161" t="str">
        <f t="shared" si="3556"/>
        <v/>
      </c>
      <c r="CG569" s="152" t="s">
        <v>34</v>
      </c>
      <c r="CH569" s="93">
        <f>SUM(AD638:AD641)</f>
        <v>300</v>
      </c>
      <c r="CI569" s="93">
        <f>SUM(AE638:AK641)</f>
        <v>15</v>
      </c>
      <c r="CJ569" s="93">
        <f t="shared" si="3557"/>
        <v>1</v>
      </c>
      <c r="CK569" s="141">
        <f t="shared" si="3558"/>
        <v>316</v>
      </c>
      <c r="CM569" s="202" t="str">
        <f t="shared" si="3559"/>
        <v/>
      </c>
      <c r="CN569" s="152" t="s">
        <v>34</v>
      </c>
      <c r="CO569" s="93">
        <f t="shared" si="3560"/>
        <v>300</v>
      </c>
      <c r="CP569" s="93">
        <f t="shared" si="3561"/>
        <v>15</v>
      </c>
      <c r="CQ569" s="93">
        <f t="shared" si="3562"/>
        <v>1</v>
      </c>
      <c r="CR569" s="141">
        <f t="shared" si="3563"/>
        <v>316</v>
      </c>
      <c r="CS569" s="202" t="str">
        <f t="shared" si="3564"/>
        <v/>
      </c>
      <c r="CT569" s="152" t="s">
        <v>34</v>
      </c>
      <c r="CU569" s="93">
        <f t="shared" si="3565"/>
        <v>300</v>
      </c>
      <c r="CV569" s="93">
        <f t="shared" si="3566"/>
        <v>16</v>
      </c>
      <c r="CW569" s="141">
        <f t="shared" si="3567"/>
        <v>316</v>
      </c>
    </row>
    <row r="570" spans="2:101" ht="14.25" hidden="1" outlineLevel="1" thickBot="1">
      <c r="B570" s="15" t="s">
        <v>100</v>
      </c>
      <c r="C570" s="240">
        <v>64</v>
      </c>
      <c r="D570" s="240">
        <v>5</v>
      </c>
      <c r="E570" s="240"/>
      <c r="F570" s="240">
        <v>1</v>
      </c>
      <c r="G570" s="241">
        <v>2</v>
      </c>
      <c r="H570" s="241"/>
      <c r="I570" s="241"/>
      <c r="J570" s="241">
        <v>2</v>
      </c>
      <c r="K570" s="241"/>
      <c r="L570" s="241"/>
      <c r="M570" s="241"/>
      <c r="N570" s="241"/>
      <c r="O570" s="241"/>
      <c r="P570" s="241"/>
      <c r="Q570" s="241"/>
      <c r="R570" s="241"/>
      <c r="S570" s="241"/>
      <c r="T570" s="241"/>
      <c r="U570" s="241"/>
      <c r="V570" s="241"/>
      <c r="W570" s="241"/>
      <c r="X570" s="241"/>
      <c r="Y570" s="241"/>
      <c r="Z570" s="242">
        <f t="shared" si="3516"/>
        <v>74</v>
      </c>
      <c r="AA570" s="243">
        <f t="shared" si="3631"/>
        <v>220</v>
      </c>
      <c r="AB570" s="51"/>
      <c r="AC570" s="56" t="s">
        <v>100</v>
      </c>
      <c r="AD570" s="57">
        <f t="shared" si="3517"/>
        <v>70</v>
      </c>
      <c r="AE570" s="57">
        <f t="shared" si="4193"/>
        <v>2</v>
      </c>
      <c r="AF570" s="57">
        <f t="shared" si="4193"/>
        <v>0</v>
      </c>
      <c r="AG570" s="57">
        <f t="shared" si="4193"/>
        <v>0</v>
      </c>
      <c r="AH570" s="57">
        <f t="shared" si="4193"/>
        <v>2</v>
      </c>
      <c r="AI570" s="57">
        <f t="shared" si="4193"/>
        <v>0</v>
      </c>
      <c r="AJ570" s="57">
        <f t="shared" si="4193"/>
        <v>0</v>
      </c>
      <c r="AK570" s="57">
        <f t="shared" si="4193"/>
        <v>0</v>
      </c>
      <c r="AL570" s="57">
        <f t="shared" si="3518"/>
        <v>0</v>
      </c>
      <c r="AM570" s="57">
        <f t="shared" si="3519"/>
        <v>0</v>
      </c>
      <c r="AN570" s="58">
        <f t="shared" si="3520"/>
        <v>74</v>
      </c>
      <c r="AO570" s="236"/>
      <c r="AP570" s="305" t="s">
        <v>8</v>
      </c>
      <c r="AQ570" s="303">
        <f>SUM(AQ546:AQ569)</f>
        <v>7560</v>
      </c>
      <c r="AR570" s="303">
        <f t="shared" ref="AR570:BN570" si="4256">SUM(AR546:AR569)</f>
        <v>465</v>
      </c>
      <c r="AS570" s="303">
        <f t="shared" si="4256"/>
        <v>35</v>
      </c>
      <c r="AT570" s="303">
        <f t="shared" si="4256"/>
        <v>480</v>
      </c>
      <c r="AU570" s="303">
        <f t="shared" si="4256"/>
        <v>179</v>
      </c>
      <c r="AV570" s="303">
        <f t="shared" si="4256"/>
        <v>11</v>
      </c>
      <c r="AW570" s="303">
        <f t="shared" si="4256"/>
        <v>0</v>
      </c>
      <c r="AX570" s="303">
        <f t="shared" si="4256"/>
        <v>694</v>
      </c>
      <c r="AY570" s="303">
        <f t="shared" si="4256"/>
        <v>90</v>
      </c>
      <c r="AZ570" s="303">
        <f t="shared" si="4256"/>
        <v>6</v>
      </c>
      <c r="BA570" s="303">
        <f t="shared" si="4256"/>
        <v>7</v>
      </c>
      <c r="BB570" s="303">
        <f t="shared" si="4256"/>
        <v>1</v>
      </c>
      <c r="BC570" s="303">
        <f t="shared" si="4256"/>
        <v>7</v>
      </c>
      <c r="BD570" s="303">
        <f t="shared" si="4256"/>
        <v>8</v>
      </c>
      <c r="BE570" s="303">
        <f t="shared" si="4256"/>
        <v>0</v>
      </c>
      <c r="BF570" s="303">
        <f t="shared" si="4256"/>
        <v>51</v>
      </c>
      <c r="BG570" s="303">
        <f t="shared" si="4256"/>
        <v>224</v>
      </c>
      <c r="BH570" s="303">
        <f t="shared" si="4256"/>
        <v>1</v>
      </c>
      <c r="BI570" s="303">
        <f t="shared" si="4256"/>
        <v>0</v>
      </c>
      <c r="BJ570" s="303">
        <f t="shared" si="4256"/>
        <v>0</v>
      </c>
      <c r="BK570" s="303">
        <f t="shared" si="4256"/>
        <v>5</v>
      </c>
      <c r="BL570" s="303">
        <f t="shared" si="4256"/>
        <v>0</v>
      </c>
      <c r="BM570" s="303">
        <f t="shared" si="4256"/>
        <v>0</v>
      </c>
      <c r="BN570" s="304">
        <f t="shared" si="4256"/>
        <v>9824</v>
      </c>
      <c r="BO570" s="62"/>
      <c r="BP570" s="62"/>
      <c r="BQ570" s="51"/>
      <c r="BR570" s="142" t="s">
        <v>8</v>
      </c>
      <c r="BS570" s="143">
        <f>SUM(BS546:BS569)</f>
        <v>8540</v>
      </c>
      <c r="BT570" s="143">
        <f t="shared" ref="BT570:CC570" si="4257">SUM(BT546:BT569)</f>
        <v>179</v>
      </c>
      <c r="BU570" s="143">
        <f t="shared" si="4257"/>
        <v>11</v>
      </c>
      <c r="BV570" s="143">
        <f t="shared" si="4257"/>
        <v>0</v>
      </c>
      <c r="BW570" s="143">
        <f t="shared" si="4257"/>
        <v>694</v>
      </c>
      <c r="BX570" s="143">
        <f t="shared" si="4257"/>
        <v>90</v>
      </c>
      <c r="BY570" s="143">
        <f t="shared" si="4257"/>
        <v>6</v>
      </c>
      <c r="BZ570" s="143">
        <f t="shared" si="4257"/>
        <v>7</v>
      </c>
      <c r="CA570" s="143">
        <f t="shared" si="4257"/>
        <v>292</v>
      </c>
      <c r="CB570" s="143">
        <f t="shared" si="4257"/>
        <v>5</v>
      </c>
      <c r="CC570" s="144">
        <f t="shared" si="4257"/>
        <v>9824</v>
      </c>
      <c r="CD570" s="51"/>
      <c r="CE570" s="51"/>
      <c r="CF570" s="51"/>
      <c r="CG570" s="142" t="s">
        <v>8</v>
      </c>
      <c r="CH570" s="143">
        <f>SUM(CH546:CH569)</f>
        <v>8540</v>
      </c>
      <c r="CI570" s="143">
        <f>SUM(CI546:CI569)</f>
        <v>987</v>
      </c>
      <c r="CJ570" s="143">
        <f>SUM(CJ546:CJ569)</f>
        <v>297</v>
      </c>
      <c r="CK570" s="144">
        <f>SUM(CK546:CK569)</f>
        <v>9824</v>
      </c>
      <c r="CN570" s="142" t="s">
        <v>8</v>
      </c>
      <c r="CO570" s="143">
        <f>SUM(CO546:CO569)</f>
        <v>8540</v>
      </c>
      <c r="CP570" s="143">
        <f>SUM(CP546:CP569)</f>
        <v>974</v>
      </c>
      <c r="CQ570" s="143">
        <f>SUM(CQ546:CQ569)</f>
        <v>310</v>
      </c>
      <c r="CR570" s="144">
        <f>SUM(CR546:CR569)</f>
        <v>9824</v>
      </c>
      <c r="CT570" s="142" t="s">
        <v>8</v>
      </c>
      <c r="CU570" s="143">
        <f>SUM(CU546:CU569)</f>
        <v>8540</v>
      </c>
      <c r="CV570" s="143">
        <f>SUM(CV546:CV569)</f>
        <v>1284</v>
      </c>
      <c r="CW570" s="144">
        <f>SUM(CW546:CW569)</f>
        <v>9824</v>
      </c>
    </row>
    <row r="571" spans="2:101" ht="13.5" hidden="1" outlineLevel="1">
      <c r="B571" s="15" t="s">
        <v>101</v>
      </c>
      <c r="C571" s="240">
        <v>85</v>
      </c>
      <c r="D571" s="240">
        <v>2</v>
      </c>
      <c r="E571" s="240"/>
      <c r="F571" s="240">
        <v>2</v>
      </c>
      <c r="G571" s="241">
        <v>1</v>
      </c>
      <c r="H571" s="241"/>
      <c r="I571" s="241"/>
      <c r="J571" s="241">
        <v>8</v>
      </c>
      <c r="K571" s="241"/>
      <c r="L571" s="241"/>
      <c r="M571" s="241"/>
      <c r="N571" s="241"/>
      <c r="O571" s="241"/>
      <c r="P571" s="241"/>
      <c r="Q571" s="241"/>
      <c r="R571" s="241"/>
      <c r="S571" s="241">
        <v>1</v>
      </c>
      <c r="T571" s="241"/>
      <c r="U571" s="241"/>
      <c r="V571" s="241"/>
      <c r="W571" s="241"/>
      <c r="X571" s="241"/>
      <c r="Y571" s="241"/>
      <c r="Z571" s="242">
        <f t="shared" si="3516"/>
        <v>99</v>
      </c>
      <c r="AA571" s="243">
        <f t="shared" si="3631"/>
        <v>290</v>
      </c>
      <c r="AB571" s="51"/>
      <c r="AC571" s="56" t="s">
        <v>101</v>
      </c>
      <c r="AD571" s="57">
        <f t="shared" si="3517"/>
        <v>89</v>
      </c>
      <c r="AE571" s="57">
        <f t="shared" si="4193"/>
        <v>1</v>
      </c>
      <c r="AF571" s="57">
        <f t="shared" si="4193"/>
        <v>0</v>
      </c>
      <c r="AG571" s="57">
        <f t="shared" si="4193"/>
        <v>0</v>
      </c>
      <c r="AH571" s="57">
        <f t="shared" si="4193"/>
        <v>8</v>
      </c>
      <c r="AI571" s="57">
        <f t="shared" si="4193"/>
        <v>0</v>
      </c>
      <c r="AJ571" s="57">
        <f t="shared" si="4193"/>
        <v>0</v>
      </c>
      <c r="AK571" s="57">
        <f t="shared" si="4193"/>
        <v>0</v>
      </c>
      <c r="AL571" s="57">
        <f t="shared" si="3518"/>
        <v>1</v>
      </c>
      <c r="AM571" s="57">
        <f t="shared" si="3519"/>
        <v>0</v>
      </c>
      <c r="AN571" s="58">
        <f t="shared" si="3520"/>
        <v>99</v>
      </c>
      <c r="AO571" s="236"/>
      <c r="AP571" s="51"/>
      <c r="AQ571" s="51"/>
      <c r="AR571" s="51"/>
      <c r="AS571" s="51"/>
      <c r="AT571" s="51"/>
      <c r="AU571" s="51"/>
      <c r="AV571" s="51"/>
      <c r="AW571" s="51"/>
      <c r="AX571" s="51"/>
      <c r="AY571" s="51"/>
      <c r="AZ571" s="51"/>
      <c r="BA571" s="51"/>
      <c r="BB571" s="51"/>
      <c r="BC571" s="51"/>
      <c r="BD571" s="51"/>
      <c r="BE571" s="51"/>
      <c r="BF571" s="51"/>
      <c r="BG571" s="51"/>
      <c r="BH571" s="51"/>
      <c r="BI571" s="51"/>
      <c r="BJ571" s="51"/>
      <c r="BK571" s="51"/>
      <c r="BL571" s="51"/>
      <c r="BM571" s="51"/>
      <c r="BN571" s="51"/>
      <c r="BO571" s="51"/>
      <c r="BP571" s="51"/>
      <c r="BQ571" s="51"/>
      <c r="BR571" s="63"/>
      <c r="BS571" s="63"/>
      <c r="BT571" s="63"/>
      <c r="BU571" s="63"/>
      <c r="BV571" s="63"/>
      <c r="BW571" s="63"/>
      <c r="BX571" s="63"/>
      <c r="BY571" s="63"/>
      <c r="BZ571" s="63"/>
      <c r="CA571" s="63"/>
      <c r="CB571" s="63"/>
      <c r="CC571" s="63"/>
      <c r="CD571" s="63"/>
      <c r="CE571" s="63"/>
      <c r="CF571" s="63"/>
      <c r="CG571" s="63"/>
      <c r="CH571" s="63"/>
      <c r="CI571" s="63"/>
      <c r="CJ571" s="63"/>
      <c r="CK571" s="63"/>
    </row>
    <row r="572" spans="2:101" ht="13.5" hidden="1" outlineLevel="1">
      <c r="B572" s="15" t="s">
        <v>102</v>
      </c>
      <c r="C572" s="240">
        <v>105</v>
      </c>
      <c r="D572" s="240">
        <v>2</v>
      </c>
      <c r="E572" s="240"/>
      <c r="F572" s="240">
        <v>3</v>
      </c>
      <c r="G572" s="241">
        <v>2</v>
      </c>
      <c r="H572" s="241"/>
      <c r="I572" s="241"/>
      <c r="J572" s="241">
        <v>3</v>
      </c>
      <c r="K572" s="241">
        <v>1</v>
      </c>
      <c r="L572" s="241"/>
      <c r="M572" s="241"/>
      <c r="N572" s="241"/>
      <c r="O572" s="241"/>
      <c r="P572" s="241"/>
      <c r="Q572" s="241"/>
      <c r="R572" s="241"/>
      <c r="S572" s="241"/>
      <c r="T572" s="241"/>
      <c r="U572" s="241"/>
      <c r="V572" s="241"/>
      <c r="W572" s="241"/>
      <c r="X572" s="241"/>
      <c r="Y572" s="241"/>
      <c r="Z572" s="242">
        <f t="shared" si="3516"/>
        <v>116</v>
      </c>
      <c r="AA572" s="243">
        <f t="shared" si="3631"/>
        <v>347</v>
      </c>
      <c r="AB572" s="51"/>
      <c r="AC572" s="56" t="s">
        <v>102</v>
      </c>
      <c r="AD572" s="57">
        <f t="shared" si="3517"/>
        <v>110</v>
      </c>
      <c r="AE572" s="57">
        <f t="shared" si="4193"/>
        <v>2</v>
      </c>
      <c r="AF572" s="57">
        <f t="shared" si="4193"/>
        <v>0</v>
      </c>
      <c r="AG572" s="57">
        <f t="shared" si="4193"/>
        <v>0</v>
      </c>
      <c r="AH572" s="57">
        <f t="shared" si="4193"/>
        <v>3</v>
      </c>
      <c r="AI572" s="57">
        <f t="shared" si="4193"/>
        <v>1</v>
      </c>
      <c r="AJ572" s="57">
        <f t="shared" si="4193"/>
        <v>0</v>
      </c>
      <c r="AK572" s="57">
        <f t="shared" si="4193"/>
        <v>0</v>
      </c>
      <c r="AL572" s="57">
        <f t="shared" si="3518"/>
        <v>0</v>
      </c>
      <c r="AM572" s="57">
        <f t="shared" si="3519"/>
        <v>0</v>
      </c>
      <c r="AN572" s="58">
        <f t="shared" si="3520"/>
        <v>116</v>
      </c>
      <c r="AO572" s="236"/>
      <c r="AP572" s="138"/>
      <c r="AQ572" s="134" t="str">
        <f>BS572</f>
        <v>HORA PICO DIA</v>
      </c>
      <c r="AR572" s="135"/>
      <c r="AS572" s="135"/>
      <c r="AT572" s="134" t="str">
        <f t="shared" ref="AT572:AT574" si="4258">BV572</f>
        <v>07:00-08:00</v>
      </c>
      <c r="AU572" s="135"/>
      <c r="AV572" s="136" t="str">
        <f t="shared" ref="AV572" si="4259">BX572</f>
        <v>Hora Pico dia igual a Hora Pico Manhã</v>
      </c>
      <c r="AW572" s="51"/>
      <c r="AX572" s="51"/>
      <c r="AY572" s="51"/>
      <c r="AZ572" s="51"/>
      <c r="BA572" s="51"/>
      <c r="BB572" s="51"/>
      <c r="BC572" s="51"/>
      <c r="BD572" s="51"/>
      <c r="BE572" s="51"/>
      <c r="BF572" s="51"/>
      <c r="BG572" s="51"/>
      <c r="BH572" s="51"/>
      <c r="BI572" s="51"/>
      <c r="BJ572" s="51"/>
      <c r="BK572" s="51"/>
      <c r="BL572" s="51"/>
      <c r="BM572" s="51"/>
      <c r="BN572" s="51"/>
      <c r="BO572" s="51"/>
      <c r="BP572" s="51"/>
      <c r="BQ572" s="51"/>
      <c r="BR572" s="138"/>
      <c r="BS572" s="134" t="str">
        <f>V537</f>
        <v>HORA PICO DIA</v>
      </c>
      <c r="BT572" s="135"/>
      <c r="BU572" s="135"/>
      <c r="BV572" s="134" t="str">
        <f>Y537</f>
        <v>07:00-08:00</v>
      </c>
      <c r="BW572" s="135"/>
      <c r="BX572" s="136" t="str">
        <f>IF(BV572=BV573,"Hora Pico dia igual a Hora Pico Manhã",IF(BV572=BV574,"Hora Pico Dia igual a Hora Pico Tarde",""))</f>
        <v>Hora Pico dia igual a Hora Pico Manhã</v>
      </c>
      <c r="BY572" s="63"/>
      <c r="BZ572" s="63"/>
      <c r="CA572" s="63"/>
      <c r="CB572" s="63"/>
      <c r="CC572" s="63"/>
      <c r="CD572" s="63"/>
      <c r="CE572" s="63"/>
      <c r="CF572" s="63"/>
      <c r="CG572" s="63"/>
      <c r="CH572" s="63"/>
      <c r="CI572" s="63"/>
      <c r="CJ572" s="63"/>
      <c r="CK572" s="63"/>
    </row>
    <row r="573" spans="2:101" ht="13.5" hidden="1" outlineLevel="1">
      <c r="B573" s="15" t="s">
        <v>103</v>
      </c>
      <c r="C573" s="240">
        <v>145</v>
      </c>
      <c r="D573" s="240">
        <v>5</v>
      </c>
      <c r="E573" s="240"/>
      <c r="F573" s="240">
        <v>6</v>
      </c>
      <c r="G573" s="241"/>
      <c r="H573" s="241"/>
      <c r="I573" s="241"/>
      <c r="J573" s="241">
        <v>5</v>
      </c>
      <c r="K573" s="241">
        <v>1</v>
      </c>
      <c r="L573" s="241"/>
      <c r="M573" s="241"/>
      <c r="N573" s="241"/>
      <c r="O573" s="241"/>
      <c r="P573" s="241"/>
      <c r="Q573" s="241"/>
      <c r="R573" s="241"/>
      <c r="S573" s="241"/>
      <c r="T573" s="241"/>
      <c r="U573" s="241"/>
      <c r="V573" s="241"/>
      <c r="W573" s="241"/>
      <c r="X573" s="241"/>
      <c r="Y573" s="241"/>
      <c r="Z573" s="242">
        <f t="shared" si="3516"/>
        <v>162</v>
      </c>
      <c r="AA573" s="243">
        <f t="shared" si="3631"/>
        <v>451</v>
      </c>
      <c r="AB573" s="51"/>
      <c r="AC573" s="56" t="s">
        <v>103</v>
      </c>
      <c r="AD573" s="57">
        <f t="shared" si="3517"/>
        <v>156</v>
      </c>
      <c r="AE573" s="57">
        <f t="shared" si="4193"/>
        <v>0</v>
      </c>
      <c r="AF573" s="57">
        <f t="shared" si="4193"/>
        <v>0</v>
      </c>
      <c r="AG573" s="57">
        <f t="shared" si="4193"/>
        <v>0</v>
      </c>
      <c r="AH573" s="57">
        <f t="shared" si="4193"/>
        <v>5</v>
      </c>
      <c r="AI573" s="57">
        <f t="shared" si="4193"/>
        <v>1</v>
      </c>
      <c r="AJ573" s="57">
        <f t="shared" si="4193"/>
        <v>0</v>
      </c>
      <c r="AK573" s="57">
        <f t="shared" si="4193"/>
        <v>0</v>
      </c>
      <c r="AL573" s="57">
        <f t="shared" si="3518"/>
        <v>0</v>
      </c>
      <c r="AM573" s="57">
        <f t="shared" si="3519"/>
        <v>0</v>
      </c>
      <c r="AN573" s="58">
        <f t="shared" si="3520"/>
        <v>162</v>
      </c>
      <c r="AO573" s="236"/>
      <c r="AP573" s="155"/>
      <c r="AQ573" s="134" t="str">
        <f t="shared" ref="AQ573:AQ574" si="4260">BS573</f>
        <v>HORA PICO MANHÃ</v>
      </c>
      <c r="AR573" s="135"/>
      <c r="AS573" s="135"/>
      <c r="AT573" s="134" t="str">
        <f t="shared" si="4258"/>
        <v>07:00-08:00</v>
      </c>
      <c r="AU573" s="135"/>
      <c r="AV573" s="136"/>
      <c r="AW573" s="51"/>
      <c r="AX573" s="51"/>
      <c r="AY573" s="51"/>
      <c r="AZ573" s="51"/>
      <c r="BA573" s="51"/>
      <c r="BB573" s="51"/>
      <c r="BC573" s="51"/>
      <c r="BD573" s="51"/>
      <c r="BE573" s="51"/>
      <c r="BF573" s="51"/>
      <c r="BG573" s="51"/>
      <c r="BH573" s="51"/>
      <c r="BI573" s="51"/>
      <c r="BJ573" s="51"/>
      <c r="BK573" s="51"/>
      <c r="BL573" s="51"/>
      <c r="BM573" s="51"/>
      <c r="BN573" s="51"/>
      <c r="BO573" s="51"/>
      <c r="BP573" s="51"/>
      <c r="BQ573" s="51"/>
      <c r="BR573" s="155"/>
      <c r="BS573" s="134" t="str">
        <f>V538</f>
        <v>HORA PICO MANHÃ</v>
      </c>
      <c r="BT573" s="135"/>
      <c r="BU573" s="135"/>
      <c r="BV573" s="134" t="str">
        <f>Y538</f>
        <v>07:00-08:00</v>
      </c>
      <c r="BW573" s="135"/>
      <c r="BX573" s="136"/>
      <c r="BY573" s="63"/>
      <c r="BZ573" s="63"/>
      <c r="CA573" s="63"/>
      <c r="CB573" s="63"/>
      <c r="CC573" s="63"/>
      <c r="CD573" s="63"/>
      <c r="CE573" s="63"/>
      <c r="CF573" s="63"/>
      <c r="CG573" s="63"/>
      <c r="CH573" s="63"/>
      <c r="CI573" s="63"/>
      <c r="CJ573" s="63"/>
      <c r="CK573" s="63"/>
    </row>
    <row r="574" spans="2:101" ht="13.5" hidden="1" outlineLevel="1">
      <c r="B574" s="15" t="s">
        <v>104</v>
      </c>
      <c r="C574" s="240">
        <v>120</v>
      </c>
      <c r="D574" s="240">
        <v>8</v>
      </c>
      <c r="E574" s="240">
        <v>1</v>
      </c>
      <c r="F574" s="240">
        <v>8</v>
      </c>
      <c r="G574" s="241">
        <v>2</v>
      </c>
      <c r="H574" s="241"/>
      <c r="I574" s="241"/>
      <c r="J574" s="241">
        <v>6</v>
      </c>
      <c r="K574" s="241">
        <v>1</v>
      </c>
      <c r="L574" s="241"/>
      <c r="M574" s="241"/>
      <c r="N574" s="241"/>
      <c r="O574" s="241"/>
      <c r="P574" s="241"/>
      <c r="Q574" s="241"/>
      <c r="R574" s="241"/>
      <c r="S574" s="241"/>
      <c r="T574" s="241"/>
      <c r="U574" s="241"/>
      <c r="V574" s="241"/>
      <c r="W574" s="241"/>
      <c r="X574" s="241"/>
      <c r="Y574" s="241"/>
      <c r="Z574" s="242">
        <f t="shared" si="3516"/>
        <v>146</v>
      </c>
      <c r="AA574" s="243">
        <f t="shared" si="3631"/>
        <v>523</v>
      </c>
      <c r="AB574" s="51"/>
      <c r="AC574" s="59" t="s">
        <v>104</v>
      </c>
      <c r="AD574" s="60">
        <f t="shared" si="3517"/>
        <v>137</v>
      </c>
      <c r="AE574" s="60">
        <f t="shared" si="4193"/>
        <v>2</v>
      </c>
      <c r="AF574" s="60">
        <f t="shared" si="4193"/>
        <v>0</v>
      </c>
      <c r="AG574" s="60">
        <f t="shared" si="4193"/>
        <v>0</v>
      </c>
      <c r="AH574" s="60">
        <f t="shared" si="4193"/>
        <v>6</v>
      </c>
      <c r="AI574" s="60">
        <f t="shared" si="4193"/>
        <v>1</v>
      </c>
      <c r="AJ574" s="60">
        <f t="shared" si="4193"/>
        <v>0</v>
      </c>
      <c r="AK574" s="60">
        <f t="shared" si="4193"/>
        <v>0</v>
      </c>
      <c r="AL574" s="60">
        <f t="shared" si="3518"/>
        <v>0</v>
      </c>
      <c r="AM574" s="60">
        <f t="shared" si="3519"/>
        <v>0</v>
      </c>
      <c r="AN574" s="61">
        <f t="shared" si="3520"/>
        <v>146</v>
      </c>
      <c r="AO574" s="236"/>
      <c r="AP574" s="139"/>
      <c r="AQ574" s="134" t="str">
        <f t="shared" si="4260"/>
        <v>HORA PICO TARDE</v>
      </c>
      <c r="AR574" s="116"/>
      <c r="AS574" s="116"/>
      <c r="AT574" s="134" t="str">
        <f t="shared" si="4258"/>
        <v>18:00-19:00</v>
      </c>
      <c r="AU574" s="116"/>
      <c r="AV574" s="136"/>
      <c r="AW574" s="51"/>
      <c r="AX574" s="51"/>
      <c r="AY574" s="51"/>
      <c r="AZ574" s="51"/>
      <c r="BA574" s="51"/>
      <c r="BB574" s="51"/>
      <c r="BC574" s="51"/>
      <c r="BD574" s="51"/>
      <c r="BE574" s="51"/>
      <c r="BF574" s="51"/>
      <c r="BG574" s="51"/>
      <c r="BH574" s="51"/>
      <c r="BI574" s="51"/>
      <c r="BJ574" s="51"/>
      <c r="BK574" s="51"/>
      <c r="BL574" s="51"/>
      <c r="BM574" s="51"/>
      <c r="BN574" s="51"/>
      <c r="BO574" s="51"/>
      <c r="BP574" s="51"/>
      <c r="BQ574" s="51"/>
      <c r="BR574" s="139"/>
      <c r="BS574" s="134" t="str">
        <f>V539</f>
        <v>HORA PICO TARDE</v>
      </c>
      <c r="BT574" s="116"/>
      <c r="BU574" s="116"/>
      <c r="BV574" s="134" t="str">
        <f>Y539</f>
        <v>18:00-19:00</v>
      </c>
      <c r="BW574" s="116"/>
      <c r="BX574" s="136"/>
      <c r="BY574" s="63"/>
      <c r="BZ574" s="63"/>
      <c r="CA574" s="63"/>
      <c r="CB574" s="63"/>
      <c r="CC574" s="63"/>
      <c r="CD574" s="63"/>
      <c r="CE574" s="63"/>
      <c r="CF574" s="63"/>
      <c r="CG574" s="63"/>
      <c r="CH574" s="63"/>
      <c r="CI574" s="63"/>
      <c r="CJ574" s="63"/>
      <c r="CK574" s="63"/>
    </row>
    <row r="575" spans="2:101" ht="13.5" hidden="1" outlineLevel="1">
      <c r="B575" s="15" t="s">
        <v>105</v>
      </c>
      <c r="C575" s="240">
        <v>165</v>
      </c>
      <c r="D575" s="240">
        <v>8</v>
      </c>
      <c r="E575" s="240"/>
      <c r="F575" s="240">
        <v>5</v>
      </c>
      <c r="G575" s="241">
        <v>13</v>
      </c>
      <c r="H575" s="241"/>
      <c r="I575" s="241"/>
      <c r="J575" s="241">
        <v>7</v>
      </c>
      <c r="K575" s="241"/>
      <c r="L575" s="241"/>
      <c r="M575" s="241"/>
      <c r="N575" s="241"/>
      <c r="O575" s="241"/>
      <c r="P575" s="241"/>
      <c r="Q575" s="241"/>
      <c r="R575" s="241"/>
      <c r="S575" s="241"/>
      <c r="T575" s="241"/>
      <c r="U575" s="241"/>
      <c r="V575" s="241"/>
      <c r="W575" s="241"/>
      <c r="X575" s="241"/>
      <c r="Y575" s="241"/>
      <c r="Z575" s="242">
        <f t="shared" si="3516"/>
        <v>198</v>
      </c>
      <c r="AA575" s="243">
        <f t="shared" si="3631"/>
        <v>622</v>
      </c>
      <c r="AB575" s="51"/>
      <c r="AC575" s="59" t="s">
        <v>105</v>
      </c>
      <c r="AD575" s="60">
        <f t="shared" si="3517"/>
        <v>178</v>
      </c>
      <c r="AE575" s="60">
        <f t="shared" si="4193"/>
        <v>13</v>
      </c>
      <c r="AF575" s="60">
        <f t="shared" si="4193"/>
        <v>0</v>
      </c>
      <c r="AG575" s="60">
        <f t="shared" si="4193"/>
        <v>0</v>
      </c>
      <c r="AH575" s="60">
        <f t="shared" si="4193"/>
        <v>7</v>
      </c>
      <c r="AI575" s="60">
        <f t="shared" si="4193"/>
        <v>0</v>
      </c>
      <c r="AJ575" s="60">
        <f t="shared" si="4193"/>
        <v>0</v>
      </c>
      <c r="AK575" s="60">
        <f t="shared" si="4193"/>
        <v>0</v>
      </c>
      <c r="AL575" s="60">
        <f t="shared" si="3518"/>
        <v>0</v>
      </c>
      <c r="AM575" s="60">
        <f t="shared" si="3519"/>
        <v>0</v>
      </c>
      <c r="AN575" s="61">
        <f t="shared" si="3520"/>
        <v>198</v>
      </c>
      <c r="AO575" s="236"/>
      <c r="AP575" s="51"/>
      <c r="AQ575" s="51"/>
      <c r="AR575" s="51"/>
      <c r="AS575" s="51"/>
      <c r="AT575" s="51"/>
      <c r="AU575" s="51"/>
      <c r="AV575" s="51"/>
      <c r="AW575" s="51"/>
      <c r="AX575" s="51"/>
      <c r="AY575" s="51"/>
      <c r="AZ575" s="51"/>
      <c r="BA575" s="51"/>
      <c r="BB575" s="51"/>
      <c r="BC575" s="51"/>
      <c r="BD575" s="51"/>
      <c r="BE575" s="51"/>
      <c r="BF575" s="51"/>
      <c r="BG575" s="51"/>
      <c r="BH575" s="51"/>
      <c r="BI575" s="51"/>
      <c r="BJ575" s="51"/>
      <c r="BK575" s="51"/>
      <c r="BL575" s="51"/>
      <c r="BM575" s="51"/>
      <c r="BN575" s="51"/>
      <c r="BO575" s="51"/>
      <c r="BP575" s="51"/>
      <c r="BQ575" s="51"/>
      <c r="BR575" s="63"/>
      <c r="BS575" s="63"/>
      <c r="BT575" s="63"/>
      <c r="BU575" s="63"/>
      <c r="BV575" s="63"/>
      <c r="BW575" s="63"/>
      <c r="BX575" s="63"/>
      <c r="BY575" s="63"/>
      <c r="BZ575" s="63"/>
      <c r="CA575" s="63"/>
      <c r="CB575" s="63"/>
      <c r="CC575" s="63"/>
      <c r="CD575" s="63"/>
      <c r="CE575" s="63"/>
      <c r="CF575" s="63"/>
      <c r="CG575" s="63"/>
      <c r="CH575" s="63"/>
      <c r="CI575" s="63"/>
      <c r="CJ575" s="63"/>
      <c r="CK575" s="63"/>
    </row>
    <row r="576" spans="2:101" ht="13.5" hidden="1" outlineLevel="1">
      <c r="B576" s="15" t="s">
        <v>106</v>
      </c>
      <c r="C576" s="240">
        <v>134</v>
      </c>
      <c r="D576" s="240">
        <v>7</v>
      </c>
      <c r="E576" s="240"/>
      <c r="F576" s="240">
        <v>5</v>
      </c>
      <c r="G576" s="241">
        <v>5</v>
      </c>
      <c r="H576" s="241">
        <v>1</v>
      </c>
      <c r="I576" s="241"/>
      <c r="J576" s="241">
        <v>9</v>
      </c>
      <c r="K576" s="241">
        <v>1</v>
      </c>
      <c r="L576" s="241"/>
      <c r="M576" s="241"/>
      <c r="N576" s="241"/>
      <c r="O576" s="241"/>
      <c r="P576" s="241"/>
      <c r="Q576" s="241"/>
      <c r="R576" s="241"/>
      <c r="S576" s="241"/>
      <c r="T576" s="241"/>
      <c r="U576" s="241"/>
      <c r="V576" s="241"/>
      <c r="W576" s="241"/>
      <c r="X576" s="241"/>
      <c r="Y576" s="241"/>
      <c r="Z576" s="242">
        <f t="shared" si="3516"/>
        <v>162</v>
      </c>
      <c r="AA576" s="243">
        <f t="shared" si="3631"/>
        <v>668</v>
      </c>
      <c r="AB576" s="51"/>
      <c r="AC576" s="59" t="s">
        <v>106</v>
      </c>
      <c r="AD576" s="60">
        <f t="shared" si="3517"/>
        <v>146</v>
      </c>
      <c r="AE576" s="60">
        <f t="shared" si="4193"/>
        <v>5</v>
      </c>
      <c r="AF576" s="60">
        <f t="shared" si="4193"/>
        <v>1</v>
      </c>
      <c r="AG576" s="60">
        <f t="shared" si="4193"/>
        <v>0</v>
      </c>
      <c r="AH576" s="60">
        <f t="shared" si="4193"/>
        <v>9</v>
      </c>
      <c r="AI576" s="60">
        <f t="shared" si="4193"/>
        <v>1</v>
      </c>
      <c r="AJ576" s="60">
        <f t="shared" si="4193"/>
        <v>0</v>
      </c>
      <c r="AK576" s="60">
        <f t="shared" si="4193"/>
        <v>0</v>
      </c>
      <c r="AL576" s="60">
        <f t="shared" si="3518"/>
        <v>0</v>
      </c>
      <c r="AM576" s="60">
        <f t="shared" si="3519"/>
        <v>0</v>
      </c>
      <c r="AN576" s="61">
        <f t="shared" si="3520"/>
        <v>162</v>
      </c>
      <c r="AO576" s="236"/>
      <c r="AP576" s="51"/>
      <c r="AQ576" s="51"/>
      <c r="AR576" s="51"/>
      <c r="AS576" s="51"/>
      <c r="AT576" s="51"/>
      <c r="AU576" s="51"/>
      <c r="AV576" s="51"/>
      <c r="AW576" s="51"/>
      <c r="AX576" s="51"/>
      <c r="AY576" s="51"/>
      <c r="AZ576" s="51"/>
      <c r="BA576" s="51"/>
      <c r="BB576" s="51"/>
      <c r="BC576" s="51"/>
      <c r="BD576" s="51"/>
      <c r="BE576" s="51"/>
      <c r="BF576" s="51"/>
      <c r="BG576" s="51"/>
      <c r="BH576" s="51"/>
      <c r="BI576" s="51"/>
      <c r="BJ576" s="51"/>
      <c r="BK576" s="51"/>
      <c r="BL576" s="51"/>
      <c r="BM576" s="51"/>
      <c r="BN576" s="51"/>
      <c r="BO576" s="51"/>
      <c r="BP576" s="51"/>
      <c r="BQ576" s="51"/>
      <c r="BR576" s="63"/>
      <c r="BS576" s="63"/>
      <c r="BT576" s="63"/>
      <c r="BU576" s="63"/>
      <c r="BV576" s="63"/>
      <c r="BW576" s="63"/>
      <c r="BX576" s="63"/>
      <c r="BY576" s="63"/>
      <c r="BZ576" s="63"/>
      <c r="CA576" s="63"/>
      <c r="CB576" s="63"/>
      <c r="CC576" s="63"/>
      <c r="CD576" s="63"/>
      <c r="CE576" s="63"/>
      <c r="CF576" s="63"/>
      <c r="CG576" s="63"/>
      <c r="CH576" s="63"/>
      <c r="CI576" s="63"/>
      <c r="CJ576" s="63"/>
      <c r="CK576" s="63"/>
    </row>
    <row r="577" spans="2:89" ht="13.5" hidden="1" outlineLevel="1">
      <c r="B577" s="15" t="s">
        <v>107</v>
      </c>
      <c r="C577" s="240">
        <v>142</v>
      </c>
      <c r="D577" s="240">
        <v>8</v>
      </c>
      <c r="E577" s="240"/>
      <c r="F577" s="240">
        <v>7</v>
      </c>
      <c r="G577" s="241">
        <v>2</v>
      </c>
      <c r="H577" s="241"/>
      <c r="I577" s="241"/>
      <c r="J577" s="241">
        <v>13</v>
      </c>
      <c r="K577" s="241">
        <v>5</v>
      </c>
      <c r="L577" s="241"/>
      <c r="M577" s="241"/>
      <c r="N577" s="241"/>
      <c r="O577" s="241"/>
      <c r="P577" s="241"/>
      <c r="Q577" s="241"/>
      <c r="R577" s="241"/>
      <c r="S577" s="241"/>
      <c r="T577" s="241"/>
      <c r="U577" s="241"/>
      <c r="V577" s="241"/>
      <c r="W577" s="241"/>
      <c r="X577" s="241"/>
      <c r="Y577" s="241"/>
      <c r="Z577" s="242">
        <f t="shared" si="3516"/>
        <v>177</v>
      </c>
      <c r="AA577" s="243">
        <f t="shared" si="3631"/>
        <v>683</v>
      </c>
      <c r="AB577" s="51"/>
      <c r="AC577" s="59" t="s">
        <v>107</v>
      </c>
      <c r="AD577" s="60">
        <f t="shared" si="3517"/>
        <v>157</v>
      </c>
      <c r="AE577" s="60">
        <f t="shared" si="4193"/>
        <v>2</v>
      </c>
      <c r="AF577" s="60">
        <f t="shared" si="4193"/>
        <v>0</v>
      </c>
      <c r="AG577" s="60">
        <f t="shared" si="4193"/>
        <v>0</v>
      </c>
      <c r="AH577" s="60">
        <f t="shared" si="4193"/>
        <v>13</v>
      </c>
      <c r="AI577" s="60">
        <f t="shared" si="4193"/>
        <v>5</v>
      </c>
      <c r="AJ577" s="60">
        <f t="shared" si="4193"/>
        <v>0</v>
      </c>
      <c r="AK577" s="60">
        <f t="shared" si="4193"/>
        <v>0</v>
      </c>
      <c r="AL577" s="60">
        <f t="shared" si="3518"/>
        <v>0</v>
      </c>
      <c r="AM577" s="60">
        <f t="shared" si="3519"/>
        <v>0</v>
      </c>
      <c r="AN577" s="61">
        <f t="shared" si="3520"/>
        <v>177</v>
      </c>
      <c r="AO577" s="236"/>
      <c r="AP577" s="51"/>
      <c r="AQ577" s="51"/>
      <c r="AR577" s="51"/>
      <c r="AS577" s="51"/>
      <c r="AT577" s="51"/>
      <c r="AU577" s="51"/>
      <c r="AV577" s="51"/>
      <c r="AW577" s="51"/>
      <c r="AX577" s="51"/>
      <c r="AY577" s="51"/>
      <c r="AZ577" s="51"/>
      <c r="BA577" s="51"/>
      <c r="BB577" s="51"/>
      <c r="BC577" s="51"/>
      <c r="BD577" s="51"/>
      <c r="BE577" s="51"/>
      <c r="BF577" s="51"/>
      <c r="BG577" s="51"/>
      <c r="BH577" s="51"/>
      <c r="BI577" s="51"/>
      <c r="BJ577" s="51"/>
      <c r="BK577" s="51"/>
      <c r="BL577" s="51"/>
      <c r="BM577" s="51"/>
      <c r="BN577" s="51"/>
      <c r="BO577" s="51"/>
      <c r="BP577" s="51"/>
      <c r="BQ577" s="51"/>
      <c r="BR577" s="63"/>
      <c r="BS577" s="63"/>
      <c r="BT577" s="63"/>
      <c r="BU577" s="63"/>
      <c r="BV577" s="63"/>
      <c r="BW577" s="63"/>
      <c r="BX577" s="63"/>
      <c r="BY577" s="63"/>
      <c r="BZ577" s="63"/>
      <c r="CA577" s="63"/>
      <c r="CB577" s="63"/>
      <c r="CC577" s="63"/>
      <c r="CD577" s="63"/>
      <c r="CE577" s="63"/>
      <c r="CF577" s="63"/>
      <c r="CG577" s="63"/>
      <c r="CH577" s="63"/>
      <c r="CI577" s="63"/>
      <c r="CJ577" s="63"/>
      <c r="CK577" s="63"/>
    </row>
    <row r="578" spans="2:89" ht="13.5" hidden="1" outlineLevel="1">
      <c r="B578" s="15" t="s">
        <v>108</v>
      </c>
      <c r="C578" s="240">
        <v>153</v>
      </c>
      <c r="D578" s="240">
        <v>5</v>
      </c>
      <c r="E578" s="240"/>
      <c r="F578" s="240">
        <v>7</v>
      </c>
      <c r="G578" s="241">
        <v>1</v>
      </c>
      <c r="H578" s="241"/>
      <c r="I578" s="241"/>
      <c r="J578" s="241">
        <v>15</v>
      </c>
      <c r="K578" s="241"/>
      <c r="L578" s="241"/>
      <c r="M578" s="241">
        <v>1</v>
      </c>
      <c r="N578" s="241"/>
      <c r="O578" s="241"/>
      <c r="P578" s="241"/>
      <c r="Q578" s="241"/>
      <c r="R578" s="241"/>
      <c r="S578" s="241"/>
      <c r="T578" s="241"/>
      <c r="U578" s="241"/>
      <c r="V578" s="241"/>
      <c r="W578" s="241"/>
      <c r="X578" s="241"/>
      <c r="Y578" s="241"/>
      <c r="Z578" s="242">
        <f t="shared" si="3516"/>
        <v>182</v>
      </c>
      <c r="AA578" s="243">
        <f t="shared" si="3631"/>
        <v>719</v>
      </c>
      <c r="AB578" s="51"/>
      <c r="AC578" s="56" t="s">
        <v>108</v>
      </c>
      <c r="AD578" s="57">
        <f t="shared" si="3517"/>
        <v>165</v>
      </c>
      <c r="AE578" s="57">
        <f t="shared" si="4193"/>
        <v>1</v>
      </c>
      <c r="AF578" s="57">
        <f t="shared" si="4193"/>
        <v>0</v>
      </c>
      <c r="AG578" s="57">
        <f t="shared" si="4193"/>
        <v>0</v>
      </c>
      <c r="AH578" s="57">
        <f t="shared" si="4193"/>
        <v>15</v>
      </c>
      <c r="AI578" s="57">
        <f t="shared" si="4193"/>
        <v>0</v>
      </c>
      <c r="AJ578" s="57">
        <f t="shared" si="4193"/>
        <v>0</v>
      </c>
      <c r="AK578" s="57">
        <f t="shared" si="4193"/>
        <v>1</v>
      </c>
      <c r="AL578" s="57">
        <f t="shared" si="3518"/>
        <v>0</v>
      </c>
      <c r="AM578" s="57">
        <f t="shared" si="3519"/>
        <v>0</v>
      </c>
      <c r="AN578" s="58">
        <f t="shared" si="3520"/>
        <v>182</v>
      </c>
      <c r="AO578" s="236"/>
      <c r="AP578" s="51"/>
      <c r="AQ578" s="51"/>
      <c r="AR578" s="51"/>
      <c r="AS578" s="51"/>
      <c r="AT578" s="51"/>
      <c r="AU578" s="51"/>
      <c r="AV578" s="51"/>
      <c r="AW578" s="51"/>
      <c r="AX578" s="51"/>
      <c r="AY578" s="51"/>
      <c r="AZ578" s="51"/>
      <c r="BA578" s="51"/>
      <c r="BB578" s="51"/>
      <c r="BC578" s="51"/>
      <c r="BD578" s="51"/>
      <c r="BE578" s="51"/>
      <c r="BF578" s="51"/>
      <c r="BG578" s="51"/>
      <c r="BH578" s="51"/>
      <c r="BI578" s="51"/>
      <c r="BJ578" s="51"/>
      <c r="BK578" s="51"/>
      <c r="BL578" s="51"/>
      <c r="BM578" s="51"/>
      <c r="BN578" s="51"/>
      <c r="BO578" s="51"/>
      <c r="BP578" s="51"/>
      <c r="BQ578" s="51"/>
      <c r="BR578" s="63"/>
      <c r="BS578" s="63"/>
      <c r="BT578" s="63"/>
      <c r="BU578" s="63"/>
      <c r="BV578" s="63"/>
      <c r="BW578" s="63"/>
      <c r="BX578" s="63"/>
      <c r="BY578" s="63"/>
      <c r="BZ578" s="63"/>
      <c r="CA578" s="63"/>
      <c r="CB578" s="63"/>
      <c r="CC578" s="63"/>
      <c r="CD578" s="63"/>
      <c r="CE578" s="63"/>
      <c r="CF578" s="63"/>
      <c r="CG578" s="63"/>
      <c r="CH578" s="63"/>
      <c r="CI578" s="63"/>
      <c r="CJ578" s="63"/>
      <c r="CK578" s="63"/>
    </row>
    <row r="579" spans="2:89" ht="13.5" hidden="1" outlineLevel="1">
      <c r="B579" s="15" t="s">
        <v>109</v>
      </c>
      <c r="C579" s="240">
        <v>93</v>
      </c>
      <c r="D579" s="240">
        <v>7</v>
      </c>
      <c r="E579" s="240"/>
      <c r="F579" s="240">
        <v>3</v>
      </c>
      <c r="G579" s="241">
        <v>4</v>
      </c>
      <c r="H579" s="241"/>
      <c r="I579" s="241"/>
      <c r="J579" s="241">
        <v>14</v>
      </c>
      <c r="K579" s="241"/>
      <c r="L579" s="241">
        <v>1</v>
      </c>
      <c r="M579" s="241"/>
      <c r="N579" s="241"/>
      <c r="O579" s="241"/>
      <c r="P579" s="241"/>
      <c r="Q579" s="241"/>
      <c r="R579" s="241"/>
      <c r="S579" s="241">
        <v>1</v>
      </c>
      <c r="T579" s="241"/>
      <c r="U579" s="241"/>
      <c r="V579" s="241"/>
      <c r="W579" s="241"/>
      <c r="X579" s="241"/>
      <c r="Y579" s="241"/>
      <c r="Z579" s="242">
        <f t="shared" si="3516"/>
        <v>123</v>
      </c>
      <c r="AA579" s="243">
        <f t="shared" si="3631"/>
        <v>644</v>
      </c>
      <c r="AB579" s="51"/>
      <c r="AC579" s="56" t="s">
        <v>109</v>
      </c>
      <c r="AD579" s="57">
        <f t="shared" si="3517"/>
        <v>103</v>
      </c>
      <c r="AE579" s="57">
        <f t="shared" si="4193"/>
        <v>4</v>
      </c>
      <c r="AF579" s="57">
        <f t="shared" si="4193"/>
        <v>0</v>
      </c>
      <c r="AG579" s="57">
        <f t="shared" si="4193"/>
        <v>0</v>
      </c>
      <c r="AH579" s="57">
        <f t="shared" si="4193"/>
        <v>14</v>
      </c>
      <c r="AI579" s="57">
        <f t="shared" si="4193"/>
        <v>0</v>
      </c>
      <c r="AJ579" s="57">
        <f t="shared" si="4193"/>
        <v>1</v>
      </c>
      <c r="AK579" s="57">
        <f t="shared" si="4193"/>
        <v>0</v>
      </c>
      <c r="AL579" s="57">
        <f t="shared" si="3518"/>
        <v>1</v>
      </c>
      <c r="AM579" s="57">
        <f t="shared" si="3519"/>
        <v>0</v>
      </c>
      <c r="AN579" s="58">
        <f t="shared" si="3520"/>
        <v>123</v>
      </c>
      <c r="AO579" s="236"/>
      <c r="AP579" s="51"/>
      <c r="AQ579" s="51"/>
      <c r="AR579" s="51"/>
      <c r="AS579" s="51"/>
      <c r="AT579" s="51"/>
      <c r="AU579" s="51"/>
      <c r="AV579" s="51"/>
      <c r="AW579" s="51"/>
      <c r="AX579" s="51"/>
      <c r="AY579" s="51"/>
      <c r="AZ579" s="51"/>
      <c r="BA579" s="51"/>
      <c r="BB579" s="51"/>
      <c r="BC579" s="51"/>
      <c r="BD579" s="51"/>
      <c r="BE579" s="51"/>
      <c r="BF579" s="51"/>
      <c r="BG579" s="51"/>
      <c r="BH579" s="51"/>
      <c r="BI579" s="51"/>
      <c r="BJ579" s="51"/>
      <c r="BK579" s="51"/>
      <c r="BL579" s="51"/>
      <c r="BM579" s="51"/>
      <c r="BN579" s="51"/>
      <c r="BO579" s="51"/>
      <c r="BP579" s="51"/>
      <c r="BQ579" s="51"/>
      <c r="BR579" s="63"/>
      <c r="BS579" s="63"/>
      <c r="BT579" s="63"/>
      <c r="BU579" s="63"/>
      <c r="BV579" s="63"/>
      <c r="BW579" s="63"/>
      <c r="BX579" s="63"/>
      <c r="BY579" s="63"/>
      <c r="BZ579" s="63"/>
      <c r="CA579" s="63"/>
      <c r="CB579" s="63"/>
      <c r="CC579" s="63"/>
      <c r="CD579" s="63"/>
      <c r="CE579" s="63"/>
      <c r="CF579" s="63"/>
      <c r="CG579" s="63"/>
      <c r="CH579" s="63"/>
      <c r="CI579" s="63"/>
      <c r="CJ579" s="63"/>
      <c r="CK579" s="63"/>
    </row>
    <row r="580" spans="2:89" ht="13.5" hidden="1" outlineLevel="1">
      <c r="B580" s="15" t="s">
        <v>110</v>
      </c>
      <c r="C580" s="240">
        <v>83</v>
      </c>
      <c r="D580" s="240">
        <v>11</v>
      </c>
      <c r="E580" s="240"/>
      <c r="F580" s="240">
        <v>5</v>
      </c>
      <c r="G580" s="241">
        <v>1</v>
      </c>
      <c r="H580" s="241"/>
      <c r="I580" s="241"/>
      <c r="J580" s="241">
        <v>9</v>
      </c>
      <c r="K580" s="241"/>
      <c r="L580" s="241"/>
      <c r="M580" s="241"/>
      <c r="N580" s="241"/>
      <c r="O580" s="241"/>
      <c r="P580" s="241"/>
      <c r="Q580" s="241"/>
      <c r="R580" s="241"/>
      <c r="S580" s="241"/>
      <c r="T580" s="241"/>
      <c r="U580" s="241"/>
      <c r="V580" s="241"/>
      <c r="W580" s="241"/>
      <c r="X580" s="241"/>
      <c r="Y580" s="241"/>
      <c r="Z580" s="242">
        <f t="shared" si="3516"/>
        <v>109</v>
      </c>
      <c r="AA580" s="243">
        <f t="shared" si="3631"/>
        <v>591</v>
      </c>
      <c r="AB580" s="51"/>
      <c r="AC580" s="56" t="s">
        <v>110</v>
      </c>
      <c r="AD580" s="57">
        <f t="shared" si="3517"/>
        <v>99</v>
      </c>
      <c r="AE580" s="57">
        <f t="shared" si="4193"/>
        <v>1</v>
      </c>
      <c r="AF580" s="57">
        <f t="shared" si="4193"/>
        <v>0</v>
      </c>
      <c r="AG580" s="57">
        <f t="shared" si="4193"/>
        <v>0</v>
      </c>
      <c r="AH580" s="57">
        <f t="shared" si="4193"/>
        <v>9</v>
      </c>
      <c r="AI580" s="57">
        <f t="shared" si="4193"/>
        <v>0</v>
      </c>
      <c r="AJ580" s="57">
        <f t="shared" si="4193"/>
        <v>0</v>
      </c>
      <c r="AK580" s="57">
        <f t="shared" si="4193"/>
        <v>0</v>
      </c>
      <c r="AL580" s="57">
        <f t="shared" si="3518"/>
        <v>0</v>
      </c>
      <c r="AM580" s="57">
        <f t="shared" si="3519"/>
        <v>0</v>
      </c>
      <c r="AN580" s="58">
        <f t="shared" si="3520"/>
        <v>109</v>
      </c>
      <c r="AO580" s="236"/>
      <c r="AP580" s="51"/>
      <c r="AQ580" s="51"/>
      <c r="AR580" s="51"/>
      <c r="AS580" s="51"/>
      <c r="AT580" s="51"/>
      <c r="AU580" s="51"/>
      <c r="AV580" s="51"/>
      <c r="AW580" s="51"/>
      <c r="AX580" s="51"/>
      <c r="AY580" s="51"/>
      <c r="AZ580" s="51"/>
      <c r="BA580" s="51"/>
      <c r="BB580" s="51"/>
      <c r="BC580" s="51"/>
      <c r="BD580" s="51"/>
      <c r="BE580" s="51"/>
      <c r="BF580" s="51"/>
      <c r="BG580" s="51"/>
      <c r="BH580" s="51"/>
      <c r="BI580" s="51"/>
      <c r="BJ580" s="51"/>
      <c r="BK580" s="51"/>
      <c r="BL580" s="51"/>
      <c r="BM580" s="51"/>
      <c r="BN580" s="51"/>
      <c r="BO580" s="51"/>
      <c r="BP580" s="51"/>
      <c r="BQ580" s="51"/>
      <c r="BR580" s="63"/>
      <c r="BS580" s="63"/>
      <c r="BT580" s="63"/>
      <c r="BU580" s="63"/>
      <c r="BV580" s="63"/>
      <c r="BW580" s="63"/>
      <c r="BX580" s="63"/>
      <c r="BY580" s="63"/>
      <c r="BZ580" s="63"/>
      <c r="CA580" s="63"/>
      <c r="CB580" s="63"/>
      <c r="CC580" s="63"/>
      <c r="CD580" s="63"/>
      <c r="CE580" s="63"/>
      <c r="CF580" s="63"/>
      <c r="CG580" s="63"/>
      <c r="CH580" s="63"/>
      <c r="CI580" s="63"/>
      <c r="CJ580" s="63"/>
      <c r="CK580" s="63"/>
    </row>
    <row r="581" spans="2:89" ht="13.5" hidden="1" outlineLevel="1">
      <c r="B581" s="15" t="s">
        <v>111</v>
      </c>
      <c r="C581" s="240">
        <v>114</v>
      </c>
      <c r="D581" s="240">
        <v>10</v>
      </c>
      <c r="E581" s="240"/>
      <c r="F581" s="240">
        <v>6</v>
      </c>
      <c r="G581" s="241">
        <v>3</v>
      </c>
      <c r="H581" s="241"/>
      <c r="I581" s="241"/>
      <c r="J581" s="241">
        <v>11</v>
      </c>
      <c r="K581" s="241"/>
      <c r="L581" s="241"/>
      <c r="M581" s="241"/>
      <c r="N581" s="241"/>
      <c r="O581" s="241"/>
      <c r="P581" s="241"/>
      <c r="Q581" s="241"/>
      <c r="R581" s="241"/>
      <c r="S581" s="241">
        <v>2</v>
      </c>
      <c r="T581" s="241"/>
      <c r="U581" s="241"/>
      <c r="V581" s="241"/>
      <c r="W581" s="241"/>
      <c r="X581" s="241"/>
      <c r="Y581" s="241"/>
      <c r="Z581" s="242">
        <f t="shared" si="3516"/>
        <v>146</v>
      </c>
      <c r="AA581" s="243">
        <f t="shared" si="3631"/>
        <v>560</v>
      </c>
      <c r="AB581" s="51"/>
      <c r="AC581" s="56" t="s">
        <v>111</v>
      </c>
      <c r="AD581" s="57">
        <f t="shared" si="3517"/>
        <v>130</v>
      </c>
      <c r="AE581" s="57">
        <f t="shared" si="4193"/>
        <v>3</v>
      </c>
      <c r="AF581" s="57">
        <f t="shared" si="4193"/>
        <v>0</v>
      </c>
      <c r="AG581" s="57">
        <f t="shared" si="4193"/>
        <v>0</v>
      </c>
      <c r="AH581" s="57">
        <f t="shared" si="4193"/>
        <v>11</v>
      </c>
      <c r="AI581" s="57">
        <f t="shared" si="4193"/>
        <v>0</v>
      </c>
      <c r="AJ581" s="57">
        <f t="shared" si="4193"/>
        <v>0</v>
      </c>
      <c r="AK581" s="57">
        <f t="shared" si="4193"/>
        <v>0</v>
      </c>
      <c r="AL581" s="57">
        <f t="shared" si="3518"/>
        <v>2</v>
      </c>
      <c r="AM581" s="57">
        <f t="shared" si="3519"/>
        <v>0</v>
      </c>
      <c r="AN581" s="58">
        <f t="shared" si="3520"/>
        <v>146</v>
      </c>
      <c r="AO581" s="236"/>
      <c r="AP581" s="51"/>
      <c r="AQ581" s="51"/>
      <c r="AR581" s="51"/>
      <c r="AS581" s="51"/>
      <c r="AT581" s="51"/>
      <c r="AU581" s="51"/>
      <c r="AV581" s="51"/>
      <c r="AW581" s="51"/>
      <c r="AX581" s="51"/>
      <c r="AY581" s="51"/>
      <c r="AZ581" s="51"/>
      <c r="BA581" s="51"/>
      <c r="BB581" s="51"/>
      <c r="BC581" s="51"/>
      <c r="BD581" s="51"/>
      <c r="BE581" s="51"/>
      <c r="BF581" s="51"/>
      <c r="BG581" s="51"/>
      <c r="BH581" s="51"/>
      <c r="BI581" s="51"/>
      <c r="BJ581" s="51"/>
      <c r="BK581" s="51"/>
      <c r="BL581" s="51"/>
      <c r="BM581" s="51"/>
      <c r="BN581" s="51"/>
      <c r="BO581" s="51"/>
      <c r="BP581" s="51"/>
      <c r="BQ581" s="51"/>
      <c r="BR581" s="63"/>
      <c r="BS581" s="63"/>
      <c r="BT581" s="63"/>
      <c r="BU581" s="63"/>
      <c r="BV581" s="63"/>
      <c r="BW581" s="63"/>
      <c r="BX581" s="63"/>
      <c r="BY581" s="63"/>
      <c r="BZ581" s="63"/>
      <c r="CA581" s="63"/>
      <c r="CB581" s="63"/>
      <c r="CC581" s="63"/>
      <c r="CD581" s="63"/>
      <c r="CE581" s="63"/>
      <c r="CF581" s="63"/>
      <c r="CG581" s="63"/>
      <c r="CH581" s="63"/>
      <c r="CI581" s="63"/>
      <c r="CJ581" s="63"/>
      <c r="CK581" s="63"/>
    </row>
    <row r="582" spans="2:89" ht="13.5" hidden="1" outlineLevel="1">
      <c r="B582" s="15" t="s">
        <v>112</v>
      </c>
      <c r="C582" s="240">
        <v>113</v>
      </c>
      <c r="D582" s="240">
        <v>10</v>
      </c>
      <c r="E582" s="240"/>
      <c r="F582" s="240">
        <v>12</v>
      </c>
      <c r="G582" s="241">
        <v>1</v>
      </c>
      <c r="H582" s="241">
        <v>1</v>
      </c>
      <c r="I582" s="241"/>
      <c r="J582" s="241">
        <v>10</v>
      </c>
      <c r="K582" s="241">
        <v>3</v>
      </c>
      <c r="L582" s="241"/>
      <c r="M582" s="241"/>
      <c r="N582" s="241"/>
      <c r="O582" s="241"/>
      <c r="P582" s="241"/>
      <c r="Q582" s="241"/>
      <c r="R582" s="241">
        <v>1</v>
      </c>
      <c r="S582" s="241">
        <v>3</v>
      </c>
      <c r="T582" s="241"/>
      <c r="U582" s="241"/>
      <c r="V582" s="241"/>
      <c r="W582" s="241"/>
      <c r="X582" s="241"/>
      <c r="Y582" s="241"/>
      <c r="Z582" s="242">
        <f t="shared" si="3516"/>
        <v>154</v>
      </c>
      <c r="AA582" s="243">
        <f t="shared" si="3631"/>
        <v>532</v>
      </c>
      <c r="AB582" s="51"/>
      <c r="AC582" s="59" t="s">
        <v>112</v>
      </c>
      <c r="AD582" s="60">
        <f t="shared" si="3517"/>
        <v>135</v>
      </c>
      <c r="AE582" s="60">
        <f t="shared" si="4193"/>
        <v>1</v>
      </c>
      <c r="AF582" s="60">
        <f t="shared" si="4193"/>
        <v>1</v>
      </c>
      <c r="AG582" s="60">
        <f t="shared" si="4193"/>
        <v>0</v>
      </c>
      <c r="AH582" s="60">
        <f t="shared" si="4193"/>
        <v>10</v>
      </c>
      <c r="AI582" s="60">
        <f t="shared" si="4193"/>
        <v>3</v>
      </c>
      <c r="AJ582" s="60">
        <f t="shared" si="4193"/>
        <v>0</v>
      </c>
      <c r="AK582" s="60">
        <f t="shared" si="4193"/>
        <v>0</v>
      </c>
      <c r="AL582" s="60">
        <f t="shared" si="3518"/>
        <v>4</v>
      </c>
      <c r="AM582" s="60">
        <f t="shared" si="3519"/>
        <v>0</v>
      </c>
      <c r="AN582" s="61">
        <f t="shared" si="3520"/>
        <v>154</v>
      </c>
      <c r="AO582" s="236"/>
      <c r="AP582" s="51"/>
      <c r="AQ582" s="51"/>
      <c r="AR582" s="51"/>
      <c r="AS582" s="51"/>
      <c r="AT582" s="51"/>
      <c r="AU582" s="51"/>
      <c r="AV582" s="51"/>
      <c r="AW582" s="51"/>
      <c r="AX582" s="51"/>
      <c r="AY582" s="51"/>
      <c r="AZ582" s="51"/>
      <c r="BA582" s="51"/>
      <c r="BB582" s="51"/>
      <c r="BC582" s="51"/>
      <c r="BD582" s="51"/>
      <c r="BE582" s="51"/>
      <c r="BF582" s="51"/>
      <c r="BG582" s="51"/>
      <c r="BH582" s="51"/>
      <c r="BI582" s="51"/>
      <c r="BJ582" s="51"/>
      <c r="BK582" s="51"/>
      <c r="BL582" s="51"/>
      <c r="BM582" s="51"/>
      <c r="BN582" s="51"/>
      <c r="BO582" s="51"/>
      <c r="BP582" s="51"/>
      <c r="BQ582" s="51"/>
      <c r="BR582" s="63"/>
      <c r="BS582" s="63"/>
      <c r="BT582" s="63"/>
      <c r="BU582" s="63"/>
      <c r="BV582" s="63"/>
      <c r="BW582" s="63"/>
      <c r="BX582" s="63"/>
      <c r="BY582" s="63"/>
      <c r="BZ582" s="63"/>
      <c r="CA582" s="63"/>
      <c r="CB582" s="63"/>
      <c r="CC582" s="63"/>
      <c r="CD582" s="63"/>
      <c r="CE582" s="63"/>
      <c r="CF582" s="63"/>
      <c r="CG582" s="63"/>
      <c r="CH582" s="63"/>
      <c r="CI582" s="63"/>
      <c r="CJ582" s="63"/>
      <c r="CK582" s="63"/>
    </row>
    <row r="583" spans="2:89" ht="13.5" hidden="1" outlineLevel="1">
      <c r="B583" s="15" t="s">
        <v>113</v>
      </c>
      <c r="C583" s="240">
        <v>107</v>
      </c>
      <c r="D583" s="240">
        <v>5</v>
      </c>
      <c r="E583" s="240"/>
      <c r="F583" s="240">
        <v>4</v>
      </c>
      <c r="G583" s="241">
        <v>3</v>
      </c>
      <c r="H583" s="241"/>
      <c r="I583" s="241"/>
      <c r="J583" s="241">
        <v>8</v>
      </c>
      <c r="K583" s="241">
        <v>4</v>
      </c>
      <c r="L583" s="241"/>
      <c r="M583" s="241"/>
      <c r="N583" s="241"/>
      <c r="O583" s="241"/>
      <c r="P583" s="241"/>
      <c r="Q583" s="241"/>
      <c r="R583" s="241">
        <v>1</v>
      </c>
      <c r="S583" s="241"/>
      <c r="T583" s="241"/>
      <c r="U583" s="241"/>
      <c r="V583" s="241"/>
      <c r="W583" s="241"/>
      <c r="X583" s="241"/>
      <c r="Y583" s="241"/>
      <c r="Z583" s="242">
        <f t="shared" si="3516"/>
        <v>132</v>
      </c>
      <c r="AA583" s="243">
        <f t="shared" si="3631"/>
        <v>541</v>
      </c>
      <c r="AB583" s="51"/>
      <c r="AC583" s="59" t="s">
        <v>113</v>
      </c>
      <c r="AD583" s="60">
        <f t="shared" si="3517"/>
        <v>116</v>
      </c>
      <c r="AE583" s="60">
        <f t="shared" si="4193"/>
        <v>3</v>
      </c>
      <c r="AF583" s="60">
        <f t="shared" si="4193"/>
        <v>0</v>
      </c>
      <c r="AG583" s="60">
        <f t="shared" si="4193"/>
        <v>0</v>
      </c>
      <c r="AH583" s="60">
        <f t="shared" si="4193"/>
        <v>8</v>
      </c>
      <c r="AI583" s="60">
        <f t="shared" si="4193"/>
        <v>4</v>
      </c>
      <c r="AJ583" s="60">
        <f t="shared" si="4193"/>
        <v>0</v>
      </c>
      <c r="AK583" s="60">
        <f t="shared" si="4193"/>
        <v>0</v>
      </c>
      <c r="AL583" s="60">
        <f t="shared" si="3518"/>
        <v>1</v>
      </c>
      <c r="AM583" s="60">
        <f t="shared" si="3519"/>
        <v>0</v>
      </c>
      <c r="AN583" s="61">
        <f t="shared" si="3520"/>
        <v>132</v>
      </c>
      <c r="AO583" s="236"/>
      <c r="AP583" s="51"/>
      <c r="AQ583" s="51"/>
      <c r="AR583" s="51"/>
      <c r="AS583" s="51"/>
      <c r="AT583" s="51"/>
      <c r="AU583" s="51"/>
      <c r="AV583" s="51"/>
      <c r="AW583" s="51"/>
      <c r="AX583" s="51"/>
      <c r="AY583" s="51"/>
      <c r="AZ583" s="51"/>
      <c r="BA583" s="51"/>
      <c r="BB583" s="51"/>
      <c r="BC583" s="51"/>
      <c r="BD583" s="51"/>
      <c r="BE583" s="51"/>
      <c r="BF583" s="51"/>
      <c r="BG583" s="51"/>
      <c r="BH583" s="51"/>
      <c r="BI583" s="51"/>
      <c r="BJ583" s="51"/>
      <c r="BK583" s="51"/>
      <c r="BL583" s="51"/>
      <c r="BM583" s="51"/>
      <c r="BN583" s="51"/>
      <c r="BO583" s="51"/>
      <c r="BP583" s="51"/>
      <c r="BQ583" s="51"/>
      <c r="BR583" s="63"/>
      <c r="BS583" s="63"/>
      <c r="BT583" s="63"/>
      <c r="BU583" s="63"/>
      <c r="BV583" s="63"/>
      <c r="BW583" s="63"/>
      <c r="BX583" s="63"/>
      <c r="BY583" s="63"/>
      <c r="BZ583" s="63"/>
      <c r="CA583" s="63"/>
      <c r="CB583" s="63"/>
      <c r="CC583" s="63"/>
      <c r="CD583" s="63"/>
      <c r="CE583" s="63"/>
      <c r="CF583" s="63"/>
      <c r="CG583" s="63"/>
      <c r="CH583" s="63"/>
      <c r="CI583" s="63"/>
      <c r="CJ583" s="63"/>
      <c r="CK583" s="63"/>
    </row>
    <row r="584" spans="2:89" ht="13.5" hidden="1" outlineLevel="1">
      <c r="B584" s="15" t="s">
        <v>114</v>
      </c>
      <c r="C584" s="240">
        <v>92</v>
      </c>
      <c r="D584" s="240">
        <v>10</v>
      </c>
      <c r="E584" s="240"/>
      <c r="F584" s="240">
        <v>7</v>
      </c>
      <c r="G584" s="241">
        <v>4</v>
      </c>
      <c r="H584" s="241"/>
      <c r="I584" s="241"/>
      <c r="J584" s="241">
        <v>10</v>
      </c>
      <c r="K584" s="241">
        <v>2</v>
      </c>
      <c r="L584" s="241"/>
      <c r="M584" s="241"/>
      <c r="N584" s="241"/>
      <c r="O584" s="241"/>
      <c r="P584" s="241"/>
      <c r="Q584" s="241"/>
      <c r="R584" s="241">
        <v>1</v>
      </c>
      <c r="S584" s="241">
        <v>2</v>
      </c>
      <c r="T584" s="241"/>
      <c r="U584" s="241"/>
      <c r="V584" s="241"/>
      <c r="W584" s="241"/>
      <c r="X584" s="241"/>
      <c r="Y584" s="241"/>
      <c r="Z584" s="242">
        <f t="shared" si="3516"/>
        <v>128</v>
      </c>
      <c r="AA584" s="243">
        <f t="shared" si="3631"/>
        <v>560</v>
      </c>
      <c r="AB584" s="51"/>
      <c r="AC584" s="59" t="s">
        <v>114</v>
      </c>
      <c r="AD584" s="60">
        <f t="shared" si="3517"/>
        <v>109</v>
      </c>
      <c r="AE584" s="60">
        <f t="shared" si="4193"/>
        <v>4</v>
      </c>
      <c r="AF584" s="60">
        <f t="shared" si="4193"/>
        <v>0</v>
      </c>
      <c r="AG584" s="60">
        <f t="shared" si="4193"/>
        <v>0</v>
      </c>
      <c r="AH584" s="60">
        <f t="shared" si="4193"/>
        <v>10</v>
      </c>
      <c r="AI584" s="60">
        <f t="shared" si="4193"/>
        <v>2</v>
      </c>
      <c r="AJ584" s="60">
        <f t="shared" si="4193"/>
        <v>0</v>
      </c>
      <c r="AK584" s="60">
        <f t="shared" si="4193"/>
        <v>0</v>
      </c>
      <c r="AL584" s="60">
        <f t="shared" si="3518"/>
        <v>3</v>
      </c>
      <c r="AM584" s="60">
        <f t="shared" si="3519"/>
        <v>0</v>
      </c>
      <c r="AN584" s="61">
        <f t="shared" si="3520"/>
        <v>128</v>
      </c>
      <c r="AO584" s="236"/>
      <c r="AP584" s="51"/>
      <c r="AQ584" s="51"/>
      <c r="AR584" s="51"/>
      <c r="AS584" s="51"/>
      <c r="AT584" s="51"/>
      <c r="AU584" s="51"/>
      <c r="AV584" s="51"/>
      <c r="AW584" s="51"/>
      <c r="AX584" s="51"/>
      <c r="AY584" s="51"/>
      <c r="AZ584" s="51"/>
      <c r="BA584" s="51"/>
      <c r="BB584" s="51"/>
      <c r="BC584" s="51"/>
      <c r="BD584" s="51"/>
      <c r="BE584" s="51"/>
      <c r="BF584" s="51"/>
      <c r="BG584" s="51"/>
      <c r="BH584" s="51"/>
      <c r="BI584" s="51"/>
      <c r="BJ584" s="51"/>
      <c r="BK584" s="51"/>
      <c r="BL584" s="51"/>
      <c r="BM584" s="51"/>
      <c r="BN584" s="51"/>
      <c r="BO584" s="51"/>
      <c r="BP584" s="51"/>
      <c r="BQ584" s="51"/>
      <c r="BR584" s="63"/>
      <c r="BS584" s="63"/>
      <c r="BT584" s="63"/>
      <c r="BU584" s="63"/>
      <c r="BV584" s="63"/>
      <c r="BW584" s="63"/>
      <c r="BX584" s="63"/>
      <c r="BY584" s="63"/>
      <c r="BZ584" s="63"/>
      <c r="CA584" s="63"/>
      <c r="CB584" s="63"/>
      <c r="CC584" s="63"/>
      <c r="CD584" s="63"/>
      <c r="CE584" s="63"/>
      <c r="CF584" s="63"/>
      <c r="CG584" s="63"/>
      <c r="CH584" s="63"/>
      <c r="CI584" s="63"/>
      <c r="CJ584" s="63"/>
      <c r="CK584" s="63"/>
    </row>
    <row r="585" spans="2:89" ht="13.5" hidden="1" outlineLevel="1">
      <c r="B585" s="15" t="s">
        <v>115</v>
      </c>
      <c r="C585" s="240">
        <v>108</v>
      </c>
      <c r="D585" s="240">
        <v>9</v>
      </c>
      <c r="E585" s="240"/>
      <c r="F585" s="240">
        <v>8</v>
      </c>
      <c r="G585" s="241">
        <v>4</v>
      </c>
      <c r="H585" s="241"/>
      <c r="I585" s="241"/>
      <c r="J585" s="241">
        <v>9</v>
      </c>
      <c r="K585" s="241">
        <v>1</v>
      </c>
      <c r="L585" s="241"/>
      <c r="M585" s="241"/>
      <c r="N585" s="241"/>
      <c r="O585" s="241"/>
      <c r="P585" s="241"/>
      <c r="Q585" s="241"/>
      <c r="R585" s="241">
        <v>2</v>
      </c>
      <c r="S585" s="241">
        <v>1</v>
      </c>
      <c r="T585" s="241">
        <v>1</v>
      </c>
      <c r="U585" s="241"/>
      <c r="V585" s="241"/>
      <c r="W585" s="241"/>
      <c r="X585" s="241"/>
      <c r="Y585" s="241"/>
      <c r="Z585" s="242">
        <f t="shared" si="3516"/>
        <v>143</v>
      </c>
      <c r="AA585" s="243">
        <f t="shared" si="3631"/>
        <v>557</v>
      </c>
      <c r="AB585" s="51"/>
      <c r="AC585" s="59" t="s">
        <v>115</v>
      </c>
      <c r="AD585" s="60">
        <f t="shared" si="3517"/>
        <v>125</v>
      </c>
      <c r="AE585" s="60">
        <f t="shared" si="4193"/>
        <v>4</v>
      </c>
      <c r="AF585" s="60">
        <f t="shared" si="4193"/>
        <v>0</v>
      </c>
      <c r="AG585" s="60">
        <f t="shared" si="4193"/>
        <v>0</v>
      </c>
      <c r="AH585" s="60">
        <f t="shared" si="4193"/>
        <v>9</v>
      </c>
      <c r="AI585" s="60">
        <f t="shared" si="4193"/>
        <v>1</v>
      </c>
      <c r="AJ585" s="60">
        <f t="shared" si="4193"/>
        <v>0</v>
      </c>
      <c r="AK585" s="60">
        <f t="shared" si="4193"/>
        <v>0</v>
      </c>
      <c r="AL585" s="60">
        <f t="shared" si="3518"/>
        <v>4</v>
      </c>
      <c r="AM585" s="60">
        <f t="shared" si="3519"/>
        <v>0</v>
      </c>
      <c r="AN585" s="61">
        <f t="shared" si="3520"/>
        <v>143</v>
      </c>
      <c r="AO585" s="236"/>
      <c r="AP585" s="51"/>
      <c r="AQ585" s="51"/>
      <c r="AR585" s="51"/>
      <c r="AS585" s="51"/>
      <c r="AT585" s="51"/>
      <c r="AU585" s="51"/>
      <c r="AV585" s="51"/>
      <c r="AW585" s="51"/>
      <c r="AX585" s="51"/>
      <c r="AY585" s="51"/>
      <c r="AZ585" s="51"/>
      <c r="BA585" s="51"/>
      <c r="BB585" s="51"/>
      <c r="BC585" s="51"/>
      <c r="BD585" s="51"/>
      <c r="BE585" s="51"/>
      <c r="BF585" s="51"/>
      <c r="BG585" s="51"/>
      <c r="BH585" s="51"/>
      <c r="BI585" s="51"/>
      <c r="BJ585" s="51"/>
      <c r="BK585" s="51"/>
      <c r="BL585" s="51"/>
      <c r="BM585" s="51"/>
      <c r="BN585" s="51"/>
      <c r="BO585" s="51"/>
      <c r="BP585" s="51"/>
      <c r="BQ585" s="51"/>
      <c r="BR585" s="63"/>
      <c r="BS585" s="63"/>
      <c r="BT585" s="63"/>
      <c r="BU585" s="63"/>
      <c r="BV585" s="63"/>
      <c r="BW585" s="63"/>
      <c r="BX585" s="63"/>
      <c r="BY585" s="63"/>
      <c r="BZ585" s="63"/>
      <c r="CA585" s="63"/>
      <c r="CB585" s="63"/>
      <c r="CC585" s="63"/>
      <c r="CD585" s="63"/>
      <c r="CE585" s="63"/>
      <c r="CF585" s="63"/>
      <c r="CG585" s="63"/>
      <c r="CH585" s="63"/>
      <c r="CI585" s="63"/>
      <c r="CJ585" s="63"/>
      <c r="CK585" s="63"/>
    </row>
    <row r="586" spans="2:89" ht="13.5" hidden="1" outlineLevel="1">
      <c r="B586" s="15" t="s">
        <v>116</v>
      </c>
      <c r="C586" s="240">
        <v>110</v>
      </c>
      <c r="D586" s="240">
        <v>9</v>
      </c>
      <c r="E586" s="240">
        <v>2</v>
      </c>
      <c r="F586" s="240">
        <v>10</v>
      </c>
      <c r="G586" s="241">
        <v>2</v>
      </c>
      <c r="H586" s="241"/>
      <c r="I586" s="241"/>
      <c r="J586" s="241">
        <v>13</v>
      </c>
      <c r="K586" s="241"/>
      <c r="L586" s="241"/>
      <c r="M586" s="241"/>
      <c r="N586" s="241"/>
      <c r="O586" s="241"/>
      <c r="P586" s="241">
        <v>1</v>
      </c>
      <c r="Q586" s="241"/>
      <c r="R586" s="241">
        <v>2</v>
      </c>
      <c r="S586" s="241">
        <v>3</v>
      </c>
      <c r="T586" s="241"/>
      <c r="U586" s="241"/>
      <c r="V586" s="241"/>
      <c r="W586" s="241"/>
      <c r="X586" s="241"/>
      <c r="Y586" s="241"/>
      <c r="Z586" s="242">
        <f t="shared" si="3516"/>
        <v>152</v>
      </c>
      <c r="AA586" s="243">
        <f t="shared" si="3631"/>
        <v>555</v>
      </c>
      <c r="AB586" s="51"/>
      <c r="AC586" s="56" t="s">
        <v>116</v>
      </c>
      <c r="AD586" s="57">
        <f t="shared" si="3517"/>
        <v>131</v>
      </c>
      <c r="AE586" s="57">
        <f t="shared" si="4193"/>
        <v>2</v>
      </c>
      <c r="AF586" s="57">
        <f t="shared" si="4193"/>
        <v>0</v>
      </c>
      <c r="AG586" s="57">
        <f t="shared" si="4193"/>
        <v>0</v>
      </c>
      <c r="AH586" s="57">
        <f t="shared" si="4193"/>
        <v>13</v>
      </c>
      <c r="AI586" s="57">
        <f t="shared" si="4193"/>
        <v>0</v>
      </c>
      <c r="AJ586" s="57">
        <f t="shared" si="4193"/>
        <v>0</v>
      </c>
      <c r="AK586" s="57">
        <f t="shared" si="4193"/>
        <v>0</v>
      </c>
      <c r="AL586" s="57">
        <f t="shared" si="3518"/>
        <v>6</v>
      </c>
      <c r="AM586" s="57">
        <f t="shared" si="3519"/>
        <v>0</v>
      </c>
      <c r="AN586" s="58">
        <f t="shared" si="3520"/>
        <v>152</v>
      </c>
      <c r="AO586" s="236"/>
      <c r="AP586" s="51"/>
      <c r="AQ586" s="51"/>
      <c r="AR586" s="51"/>
      <c r="AS586" s="51"/>
      <c r="AT586" s="51"/>
      <c r="AU586" s="51"/>
      <c r="AV586" s="51"/>
      <c r="AW586" s="51"/>
      <c r="AX586" s="51"/>
      <c r="AY586" s="51"/>
      <c r="AZ586" s="51"/>
      <c r="BA586" s="51"/>
      <c r="BB586" s="51"/>
      <c r="BC586" s="51"/>
      <c r="BD586" s="51"/>
      <c r="BE586" s="51"/>
      <c r="BF586" s="51"/>
      <c r="BG586" s="51"/>
      <c r="BH586" s="51"/>
      <c r="BI586" s="51"/>
      <c r="BJ586" s="51"/>
      <c r="BK586" s="51"/>
      <c r="BL586" s="51"/>
      <c r="BM586" s="51"/>
      <c r="BN586" s="51"/>
      <c r="BO586" s="51"/>
      <c r="BP586" s="51"/>
      <c r="BQ586" s="51"/>
      <c r="BR586" s="63"/>
      <c r="BS586" s="63"/>
      <c r="BT586" s="63"/>
      <c r="BU586" s="63"/>
      <c r="BV586" s="63"/>
      <c r="BW586" s="63"/>
      <c r="BX586" s="63"/>
      <c r="BY586" s="63"/>
      <c r="BZ586" s="63"/>
      <c r="CA586" s="63"/>
      <c r="CB586" s="63"/>
      <c r="CC586" s="63"/>
      <c r="CD586" s="63"/>
      <c r="CE586" s="63"/>
      <c r="CF586" s="63"/>
      <c r="CG586" s="63"/>
      <c r="CH586" s="63"/>
      <c r="CI586" s="63"/>
      <c r="CJ586" s="63"/>
      <c r="CK586" s="63"/>
    </row>
    <row r="587" spans="2:89" ht="13.5" hidden="1" outlineLevel="1">
      <c r="B587" s="15" t="s">
        <v>117</v>
      </c>
      <c r="C587" s="240">
        <v>64</v>
      </c>
      <c r="D587" s="240">
        <v>5</v>
      </c>
      <c r="E587" s="240"/>
      <c r="F587" s="240">
        <v>2</v>
      </c>
      <c r="G587" s="241">
        <v>2</v>
      </c>
      <c r="H587" s="241"/>
      <c r="I587" s="241"/>
      <c r="J587" s="241">
        <v>11</v>
      </c>
      <c r="K587" s="241">
        <v>1</v>
      </c>
      <c r="L587" s="241"/>
      <c r="M587" s="241">
        <v>1</v>
      </c>
      <c r="N587" s="241"/>
      <c r="O587" s="241"/>
      <c r="P587" s="241"/>
      <c r="Q587" s="241"/>
      <c r="R587" s="241"/>
      <c r="S587" s="241">
        <v>2</v>
      </c>
      <c r="T587" s="241"/>
      <c r="U587" s="241"/>
      <c r="V587" s="241"/>
      <c r="W587" s="241"/>
      <c r="X587" s="241"/>
      <c r="Y587" s="241"/>
      <c r="Z587" s="242">
        <f t="shared" si="3516"/>
        <v>88</v>
      </c>
      <c r="AA587" s="243">
        <f t="shared" si="3631"/>
        <v>511</v>
      </c>
      <c r="AB587" s="51"/>
      <c r="AC587" s="56" t="s">
        <v>117</v>
      </c>
      <c r="AD587" s="57">
        <f t="shared" si="3517"/>
        <v>71</v>
      </c>
      <c r="AE587" s="57">
        <f t="shared" si="4193"/>
        <v>2</v>
      </c>
      <c r="AF587" s="57">
        <f t="shared" si="4193"/>
        <v>0</v>
      </c>
      <c r="AG587" s="57">
        <f t="shared" si="4193"/>
        <v>0</v>
      </c>
      <c r="AH587" s="57">
        <f t="shared" si="4193"/>
        <v>11</v>
      </c>
      <c r="AI587" s="57">
        <f t="shared" si="4193"/>
        <v>1</v>
      </c>
      <c r="AJ587" s="57">
        <f t="shared" si="4193"/>
        <v>0</v>
      </c>
      <c r="AK587" s="57">
        <f t="shared" si="4193"/>
        <v>1</v>
      </c>
      <c r="AL587" s="57">
        <f t="shared" si="3518"/>
        <v>2</v>
      </c>
      <c r="AM587" s="57">
        <f t="shared" si="3519"/>
        <v>0</v>
      </c>
      <c r="AN587" s="58">
        <f t="shared" si="3520"/>
        <v>88</v>
      </c>
      <c r="AO587" s="236"/>
      <c r="AP587" s="51"/>
      <c r="AQ587" s="51"/>
      <c r="AR587" s="51"/>
      <c r="AS587" s="51"/>
      <c r="AT587" s="51"/>
      <c r="AU587" s="51"/>
      <c r="AV587" s="51"/>
      <c r="AW587" s="51"/>
      <c r="AX587" s="51"/>
      <c r="AY587" s="51"/>
      <c r="AZ587" s="51"/>
      <c r="BA587" s="51"/>
      <c r="BB587" s="51"/>
      <c r="BC587" s="51"/>
      <c r="BD587" s="51"/>
      <c r="BE587" s="51"/>
      <c r="BF587" s="51"/>
      <c r="BG587" s="51"/>
      <c r="BH587" s="51"/>
      <c r="BI587" s="51"/>
      <c r="BJ587" s="51"/>
      <c r="BK587" s="51"/>
      <c r="BL587" s="51"/>
      <c r="BM587" s="51"/>
      <c r="BN587" s="51"/>
      <c r="BO587" s="51"/>
      <c r="BP587" s="51"/>
      <c r="BQ587" s="51"/>
      <c r="BR587" s="63"/>
      <c r="BS587" s="63"/>
      <c r="BT587" s="63"/>
      <c r="BU587" s="63"/>
      <c r="BV587" s="63"/>
      <c r="BW587" s="63"/>
      <c r="BX587" s="63"/>
      <c r="BY587" s="63"/>
      <c r="BZ587" s="63"/>
      <c r="CA587" s="63"/>
      <c r="CB587" s="63"/>
      <c r="CC587" s="63"/>
      <c r="CD587" s="63"/>
      <c r="CE587" s="63"/>
      <c r="CF587" s="63"/>
      <c r="CG587" s="63"/>
      <c r="CH587" s="63"/>
      <c r="CI587" s="63"/>
      <c r="CJ587" s="63"/>
      <c r="CK587" s="63"/>
    </row>
    <row r="588" spans="2:89" ht="13.5" hidden="1" outlineLevel="1">
      <c r="B588" s="15" t="s">
        <v>118</v>
      </c>
      <c r="C588" s="240">
        <v>73</v>
      </c>
      <c r="D588" s="240">
        <v>10</v>
      </c>
      <c r="E588" s="240">
        <v>2</v>
      </c>
      <c r="F588" s="240">
        <v>5</v>
      </c>
      <c r="G588" s="241">
        <v>2</v>
      </c>
      <c r="H588" s="241"/>
      <c r="I588" s="241"/>
      <c r="J588" s="241">
        <v>5</v>
      </c>
      <c r="K588" s="241">
        <v>1</v>
      </c>
      <c r="L588" s="241"/>
      <c r="M588" s="241"/>
      <c r="N588" s="241"/>
      <c r="O588" s="241"/>
      <c r="P588" s="241"/>
      <c r="Q588" s="241"/>
      <c r="R588" s="241">
        <v>1</v>
      </c>
      <c r="S588" s="241">
        <v>6</v>
      </c>
      <c r="T588" s="241"/>
      <c r="U588" s="241"/>
      <c r="V588" s="241"/>
      <c r="W588" s="241"/>
      <c r="X588" s="241"/>
      <c r="Y588" s="241"/>
      <c r="Z588" s="242">
        <f t="shared" si="3516"/>
        <v>105</v>
      </c>
      <c r="AA588" s="243">
        <f t="shared" si="3631"/>
        <v>488</v>
      </c>
      <c r="AB588" s="51"/>
      <c r="AC588" s="56" t="s">
        <v>118</v>
      </c>
      <c r="AD588" s="57">
        <f t="shared" si="3517"/>
        <v>90</v>
      </c>
      <c r="AE588" s="57">
        <f t="shared" si="4193"/>
        <v>2</v>
      </c>
      <c r="AF588" s="57">
        <f t="shared" si="4193"/>
        <v>0</v>
      </c>
      <c r="AG588" s="57">
        <f t="shared" si="4193"/>
        <v>0</v>
      </c>
      <c r="AH588" s="57">
        <f t="shared" si="4193"/>
        <v>5</v>
      </c>
      <c r="AI588" s="57">
        <f t="shared" si="4193"/>
        <v>1</v>
      </c>
      <c r="AJ588" s="57">
        <f t="shared" si="4193"/>
        <v>0</v>
      </c>
      <c r="AK588" s="57">
        <f t="shared" si="4193"/>
        <v>0</v>
      </c>
      <c r="AL588" s="57">
        <f t="shared" si="3518"/>
        <v>7</v>
      </c>
      <c r="AM588" s="57">
        <f t="shared" si="3519"/>
        <v>0</v>
      </c>
      <c r="AN588" s="58">
        <f t="shared" si="3520"/>
        <v>105</v>
      </c>
      <c r="AO588" s="236"/>
      <c r="AP588" s="51"/>
      <c r="AQ588" s="51"/>
      <c r="AR588" s="51"/>
      <c r="AS588" s="51"/>
      <c r="AT588" s="51"/>
      <c r="AU588" s="51"/>
      <c r="AV588" s="51"/>
      <c r="AW588" s="51"/>
      <c r="AX588" s="51"/>
      <c r="AY588" s="51"/>
      <c r="AZ588" s="51"/>
      <c r="BA588" s="51"/>
      <c r="BB588" s="51"/>
      <c r="BC588" s="51"/>
      <c r="BD588" s="51"/>
      <c r="BE588" s="51"/>
      <c r="BF588" s="51"/>
      <c r="BG588" s="51"/>
      <c r="BH588" s="51"/>
      <c r="BI588" s="51"/>
      <c r="BJ588" s="51"/>
      <c r="BK588" s="51"/>
      <c r="BL588" s="51"/>
      <c r="BM588" s="51"/>
      <c r="BN588" s="51"/>
      <c r="BO588" s="51"/>
      <c r="BP588" s="51"/>
      <c r="BQ588" s="51"/>
      <c r="BR588" s="63"/>
      <c r="BS588" s="63"/>
      <c r="BT588" s="63"/>
      <c r="BU588" s="63"/>
      <c r="BV588" s="63"/>
      <c r="BW588" s="63"/>
      <c r="BX588" s="63"/>
      <c r="BY588" s="63"/>
      <c r="BZ588" s="63"/>
      <c r="CA588" s="63"/>
      <c r="CB588" s="63"/>
      <c r="CC588" s="63"/>
      <c r="CD588" s="63"/>
      <c r="CE588" s="63"/>
      <c r="CF588" s="63"/>
      <c r="CG588" s="63"/>
      <c r="CH588" s="63"/>
      <c r="CI588" s="63"/>
      <c r="CJ588" s="63"/>
      <c r="CK588" s="63"/>
    </row>
    <row r="589" spans="2:89" ht="13.5" hidden="1" outlineLevel="1">
      <c r="B589" s="15" t="s">
        <v>119</v>
      </c>
      <c r="C589" s="240">
        <v>77</v>
      </c>
      <c r="D589" s="240">
        <v>6</v>
      </c>
      <c r="E589" s="240"/>
      <c r="F589" s="240">
        <v>6</v>
      </c>
      <c r="G589" s="241">
        <v>1</v>
      </c>
      <c r="H589" s="241"/>
      <c r="I589" s="241"/>
      <c r="J589" s="241">
        <v>17</v>
      </c>
      <c r="K589" s="241">
        <v>1</v>
      </c>
      <c r="L589" s="241"/>
      <c r="M589" s="241"/>
      <c r="N589" s="241"/>
      <c r="O589" s="241"/>
      <c r="P589" s="241">
        <v>1</v>
      </c>
      <c r="Q589" s="241"/>
      <c r="R589" s="241">
        <v>1</v>
      </c>
      <c r="S589" s="241">
        <v>4</v>
      </c>
      <c r="T589" s="241"/>
      <c r="U589" s="241"/>
      <c r="V589" s="241"/>
      <c r="W589" s="241"/>
      <c r="X589" s="241"/>
      <c r="Y589" s="241"/>
      <c r="Z589" s="242">
        <f t="shared" si="3516"/>
        <v>114</v>
      </c>
      <c r="AA589" s="243">
        <f t="shared" si="3631"/>
        <v>459</v>
      </c>
      <c r="AB589" s="51"/>
      <c r="AC589" s="56" t="s">
        <v>119</v>
      </c>
      <c r="AD589" s="57">
        <f t="shared" si="3517"/>
        <v>89</v>
      </c>
      <c r="AE589" s="57">
        <f t="shared" si="4193"/>
        <v>1</v>
      </c>
      <c r="AF589" s="57">
        <f t="shared" si="4193"/>
        <v>0</v>
      </c>
      <c r="AG589" s="57">
        <f t="shared" si="4193"/>
        <v>0</v>
      </c>
      <c r="AH589" s="57">
        <f t="shared" si="4193"/>
        <v>17</v>
      </c>
      <c r="AI589" s="57">
        <f t="shared" si="4193"/>
        <v>1</v>
      </c>
      <c r="AJ589" s="57">
        <f t="shared" si="4193"/>
        <v>0</v>
      </c>
      <c r="AK589" s="57">
        <f t="shared" si="4193"/>
        <v>0</v>
      </c>
      <c r="AL589" s="57">
        <f t="shared" si="3518"/>
        <v>6</v>
      </c>
      <c r="AM589" s="57">
        <f t="shared" si="3519"/>
        <v>0</v>
      </c>
      <c r="AN589" s="58">
        <f t="shared" si="3520"/>
        <v>114</v>
      </c>
      <c r="AO589" s="236"/>
      <c r="AP589" s="51"/>
      <c r="AQ589" s="51"/>
      <c r="AR589" s="51"/>
      <c r="AS589" s="51"/>
      <c r="AT589" s="51"/>
      <c r="AU589" s="51"/>
      <c r="AV589" s="51"/>
      <c r="AW589" s="51"/>
      <c r="AX589" s="51"/>
      <c r="AY589" s="51"/>
      <c r="AZ589" s="51"/>
      <c r="BA589" s="51"/>
      <c r="BB589" s="51"/>
      <c r="BC589" s="51"/>
      <c r="BD589" s="51"/>
      <c r="BE589" s="51"/>
      <c r="BF589" s="51"/>
      <c r="BG589" s="51"/>
      <c r="BH589" s="51"/>
      <c r="BI589" s="51"/>
      <c r="BJ589" s="51"/>
      <c r="BK589" s="51"/>
      <c r="BL589" s="51"/>
      <c r="BM589" s="51"/>
      <c r="BN589" s="51"/>
      <c r="BO589" s="51"/>
      <c r="BP589" s="51"/>
      <c r="BQ589" s="51"/>
      <c r="BR589" s="63"/>
      <c r="BS589" s="63"/>
      <c r="BT589" s="63"/>
      <c r="BU589" s="63"/>
      <c r="BV589" s="63"/>
      <c r="BW589" s="63"/>
      <c r="BX589" s="63"/>
      <c r="BY589" s="63"/>
      <c r="BZ589" s="63"/>
      <c r="CA589" s="63"/>
      <c r="CB589" s="63"/>
      <c r="CC589" s="63"/>
      <c r="CD589" s="63"/>
      <c r="CE589" s="63"/>
      <c r="CF589" s="63"/>
      <c r="CG589" s="63"/>
      <c r="CH589" s="63"/>
      <c r="CI589" s="63"/>
      <c r="CJ589" s="63"/>
      <c r="CK589" s="63"/>
    </row>
    <row r="590" spans="2:89" ht="13.5" hidden="1" outlineLevel="1">
      <c r="B590" s="15" t="s">
        <v>120</v>
      </c>
      <c r="C590" s="240">
        <v>92</v>
      </c>
      <c r="D590" s="240">
        <v>11</v>
      </c>
      <c r="E590" s="240"/>
      <c r="F590" s="240">
        <v>6</v>
      </c>
      <c r="G590" s="241">
        <v>2</v>
      </c>
      <c r="H590" s="241"/>
      <c r="I590" s="241"/>
      <c r="J590" s="241">
        <v>18</v>
      </c>
      <c r="K590" s="241"/>
      <c r="L590" s="241"/>
      <c r="M590" s="241"/>
      <c r="N590" s="241"/>
      <c r="O590" s="241"/>
      <c r="P590" s="241"/>
      <c r="Q590" s="241"/>
      <c r="R590" s="241">
        <v>1</v>
      </c>
      <c r="S590" s="241">
        <v>2</v>
      </c>
      <c r="T590" s="241"/>
      <c r="U590" s="241"/>
      <c r="V590" s="241"/>
      <c r="W590" s="241"/>
      <c r="X590" s="241"/>
      <c r="Y590" s="241"/>
      <c r="Z590" s="242">
        <f t="shared" si="3516"/>
        <v>132</v>
      </c>
      <c r="AA590" s="243">
        <f t="shared" si="3631"/>
        <v>439</v>
      </c>
      <c r="AB590" s="51"/>
      <c r="AC590" s="59" t="s">
        <v>120</v>
      </c>
      <c r="AD590" s="60">
        <f t="shared" si="3517"/>
        <v>109</v>
      </c>
      <c r="AE590" s="60">
        <f t="shared" si="4193"/>
        <v>2</v>
      </c>
      <c r="AF590" s="60">
        <f t="shared" si="4193"/>
        <v>0</v>
      </c>
      <c r="AG590" s="60">
        <f t="shared" si="4193"/>
        <v>0</v>
      </c>
      <c r="AH590" s="60">
        <f t="shared" si="4193"/>
        <v>18</v>
      </c>
      <c r="AI590" s="60">
        <f t="shared" si="4193"/>
        <v>0</v>
      </c>
      <c r="AJ590" s="60">
        <f t="shared" si="4193"/>
        <v>0</v>
      </c>
      <c r="AK590" s="60">
        <f t="shared" si="4193"/>
        <v>0</v>
      </c>
      <c r="AL590" s="60">
        <f t="shared" si="3518"/>
        <v>3</v>
      </c>
      <c r="AM590" s="60">
        <f t="shared" si="3519"/>
        <v>0</v>
      </c>
      <c r="AN590" s="61">
        <f t="shared" si="3520"/>
        <v>132</v>
      </c>
      <c r="AO590" s="236"/>
      <c r="AP590" s="51"/>
      <c r="AQ590" s="51"/>
      <c r="AR590" s="51"/>
      <c r="AS590" s="51"/>
      <c r="AT590" s="51"/>
      <c r="AU590" s="51"/>
      <c r="AV590" s="51"/>
      <c r="AW590" s="51"/>
      <c r="AX590" s="51"/>
      <c r="AY590" s="51"/>
      <c r="AZ590" s="51"/>
      <c r="BA590" s="51"/>
      <c r="BB590" s="51"/>
      <c r="BC590" s="51"/>
      <c r="BD590" s="51"/>
      <c r="BE590" s="51"/>
      <c r="BF590" s="51"/>
      <c r="BG590" s="51"/>
      <c r="BH590" s="51"/>
      <c r="BI590" s="51"/>
      <c r="BJ590" s="51"/>
      <c r="BK590" s="51"/>
      <c r="BL590" s="51"/>
      <c r="BM590" s="51"/>
      <c r="BN590" s="51"/>
      <c r="BO590" s="51"/>
      <c r="BP590" s="51"/>
      <c r="BQ590" s="51"/>
      <c r="BR590" s="63"/>
      <c r="BS590" s="63"/>
      <c r="BT590" s="63"/>
      <c r="BU590" s="63"/>
      <c r="BV590" s="63"/>
      <c r="BW590" s="63"/>
      <c r="BX590" s="63"/>
      <c r="BY590" s="63"/>
      <c r="BZ590" s="63"/>
      <c r="CA590" s="63"/>
      <c r="CB590" s="63"/>
      <c r="CC590" s="63"/>
      <c r="CD590" s="63"/>
      <c r="CE590" s="63"/>
      <c r="CF590" s="63"/>
      <c r="CG590" s="63"/>
      <c r="CH590" s="63"/>
      <c r="CI590" s="63"/>
      <c r="CJ590" s="63"/>
      <c r="CK590" s="63"/>
    </row>
    <row r="591" spans="2:89" ht="13.5" hidden="1" outlineLevel="1">
      <c r="B591" s="15" t="s">
        <v>121</v>
      </c>
      <c r="C591" s="240">
        <v>81</v>
      </c>
      <c r="D591" s="240">
        <v>10</v>
      </c>
      <c r="E591" s="240"/>
      <c r="F591" s="240">
        <v>1</v>
      </c>
      <c r="G591" s="241">
        <v>2</v>
      </c>
      <c r="H591" s="241"/>
      <c r="I591" s="241"/>
      <c r="J591" s="241">
        <v>11</v>
      </c>
      <c r="K591" s="241">
        <v>4</v>
      </c>
      <c r="L591" s="241"/>
      <c r="M591" s="241"/>
      <c r="N591" s="241"/>
      <c r="O591" s="241"/>
      <c r="P591" s="241"/>
      <c r="Q591" s="241"/>
      <c r="R591" s="241">
        <v>3</v>
      </c>
      <c r="S591" s="241">
        <v>1</v>
      </c>
      <c r="T591" s="241"/>
      <c r="U591" s="241"/>
      <c r="V591" s="241"/>
      <c r="W591" s="241"/>
      <c r="X591" s="241"/>
      <c r="Y591" s="241"/>
      <c r="Z591" s="242">
        <f t="shared" si="3516"/>
        <v>113</v>
      </c>
      <c r="AA591" s="243">
        <f t="shared" si="3631"/>
        <v>464</v>
      </c>
      <c r="AB591" s="51"/>
      <c r="AC591" s="59" t="s">
        <v>121</v>
      </c>
      <c r="AD591" s="60">
        <f t="shared" si="3517"/>
        <v>92</v>
      </c>
      <c r="AE591" s="60">
        <f t="shared" si="4193"/>
        <v>2</v>
      </c>
      <c r="AF591" s="60">
        <f t="shared" si="4193"/>
        <v>0</v>
      </c>
      <c r="AG591" s="60">
        <f t="shared" si="4193"/>
        <v>0</v>
      </c>
      <c r="AH591" s="60">
        <f t="shared" si="4193"/>
        <v>11</v>
      </c>
      <c r="AI591" s="60">
        <f t="shared" si="4193"/>
        <v>4</v>
      </c>
      <c r="AJ591" s="60">
        <f t="shared" si="4193"/>
        <v>0</v>
      </c>
      <c r="AK591" s="60">
        <f t="shared" si="4193"/>
        <v>0</v>
      </c>
      <c r="AL591" s="60">
        <f t="shared" si="3518"/>
        <v>4</v>
      </c>
      <c r="AM591" s="60">
        <f t="shared" si="3519"/>
        <v>0</v>
      </c>
      <c r="AN591" s="61">
        <f t="shared" si="3520"/>
        <v>113</v>
      </c>
      <c r="AO591" s="236"/>
      <c r="AP591" s="51"/>
      <c r="AQ591" s="51"/>
      <c r="AR591" s="51"/>
      <c r="AS591" s="51"/>
      <c r="AT591" s="51"/>
      <c r="AU591" s="51"/>
      <c r="AV591" s="51"/>
      <c r="AW591" s="51"/>
      <c r="AX591" s="51"/>
      <c r="AY591" s="51"/>
      <c r="AZ591" s="51"/>
      <c r="BA591" s="51"/>
      <c r="BB591" s="51"/>
      <c r="BC591" s="51"/>
      <c r="BD591" s="51"/>
      <c r="BE591" s="51"/>
      <c r="BF591" s="51"/>
      <c r="BG591" s="51"/>
      <c r="BH591" s="51"/>
      <c r="BI591" s="51"/>
      <c r="BJ591" s="51"/>
      <c r="BK591" s="51"/>
      <c r="BL591" s="51"/>
      <c r="BM591" s="51"/>
      <c r="BN591" s="51"/>
      <c r="BO591" s="51"/>
      <c r="BP591" s="51"/>
      <c r="BQ591" s="51"/>
      <c r="BR591" s="63"/>
      <c r="BS591" s="63"/>
      <c r="BT591" s="63"/>
      <c r="BU591" s="63"/>
      <c r="BV591" s="63"/>
      <c r="BW591" s="63"/>
      <c r="BX591" s="63"/>
      <c r="BY591" s="63"/>
      <c r="BZ591" s="63"/>
      <c r="CA591" s="63"/>
      <c r="CB591" s="63"/>
      <c r="CC591" s="63"/>
      <c r="CD591" s="63"/>
      <c r="CE591" s="63"/>
      <c r="CF591" s="63"/>
      <c r="CG591" s="63"/>
      <c r="CH591" s="63"/>
      <c r="CI591" s="63"/>
      <c r="CJ591" s="63"/>
      <c r="CK591" s="63"/>
    </row>
    <row r="592" spans="2:89" ht="13.5" hidden="1" outlineLevel="1">
      <c r="B592" s="15" t="s">
        <v>122</v>
      </c>
      <c r="C592" s="240">
        <v>99</v>
      </c>
      <c r="D592" s="240">
        <v>10</v>
      </c>
      <c r="E592" s="240"/>
      <c r="F592" s="240">
        <v>5</v>
      </c>
      <c r="G592" s="241">
        <v>1</v>
      </c>
      <c r="H592" s="241"/>
      <c r="I592" s="241"/>
      <c r="J592" s="241">
        <v>16</v>
      </c>
      <c r="K592" s="241">
        <v>1</v>
      </c>
      <c r="L592" s="241"/>
      <c r="M592" s="241"/>
      <c r="N592" s="241"/>
      <c r="O592" s="241"/>
      <c r="P592" s="241"/>
      <c r="Q592" s="241"/>
      <c r="R592" s="241"/>
      <c r="S592" s="241">
        <v>1</v>
      </c>
      <c r="T592" s="241"/>
      <c r="U592" s="241"/>
      <c r="V592" s="241"/>
      <c r="W592" s="241">
        <v>1</v>
      </c>
      <c r="X592" s="241"/>
      <c r="Y592" s="241"/>
      <c r="Z592" s="242">
        <f t="shared" si="3516"/>
        <v>134</v>
      </c>
      <c r="AA592" s="243">
        <f t="shared" si="3631"/>
        <v>493</v>
      </c>
      <c r="AB592" s="51"/>
      <c r="AC592" s="59" t="s">
        <v>122</v>
      </c>
      <c r="AD592" s="60">
        <f t="shared" si="3517"/>
        <v>114</v>
      </c>
      <c r="AE592" s="60">
        <f t="shared" si="4193"/>
        <v>1</v>
      </c>
      <c r="AF592" s="60">
        <f t="shared" si="4193"/>
        <v>0</v>
      </c>
      <c r="AG592" s="60">
        <f t="shared" si="4193"/>
        <v>0</v>
      </c>
      <c r="AH592" s="60">
        <f t="shared" si="4193"/>
        <v>16</v>
      </c>
      <c r="AI592" s="60">
        <f t="shared" si="4193"/>
        <v>1</v>
      </c>
      <c r="AJ592" s="60">
        <f t="shared" si="4193"/>
        <v>0</v>
      </c>
      <c r="AK592" s="60">
        <f t="shared" si="4193"/>
        <v>0</v>
      </c>
      <c r="AL592" s="60">
        <f t="shared" si="3518"/>
        <v>1</v>
      </c>
      <c r="AM592" s="60">
        <f t="shared" si="3519"/>
        <v>1</v>
      </c>
      <c r="AN592" s="61">
        <f t="shared" si="3520"/>
        <v>134</v>
      </c>
      <c r="AO592" s="236"/>
      <c r="AP592" s="51"/>
      <c r="AQ592" s="51"/>
      <c r="AR592" s="51"/>
      <c r="AS592" s="51"/>
      <c r="AT592" s="51"/>
      <c r="AU592" s="51"/>
      <c r="AV592" s="51"/>
      <c r="AW592" s="51"/>
      <c r="AX592" s="51"/>
      <c r="AY592" s="51"/>
      <c r="AZ592" s="51"/>
      <c r="BA592" s="51"/>
      <c r="BB592" s="51"/>
      <c r="BC592" s="51"/>
      <c r="BD592" s="51"/>
      <c r="BE592" s="51"/>
      <c r="BF592" s="51"/>
      <c r="BG592" s="51"/>
      <c r="BH592" s="51"/>
      <c r="BI592" s="51"/>
      <c r="BJ592" s="51"/>
      <c r="BK592" s="51"/>
      <c r="BL592" s="51"/>
      <c r="BM592" s="51"/>
      <c r="BN592" s="51"/>
      <c r="BO592" s="51"/>
      <c r="BP592" s="51"/>
      <c r="BQ592" s="51"/>
      <c r="BR592" s="63"/>
      <c r="BS592" s="63"/>
      <c r="BT592" s="63"/>
      <c r="BU592" s="63"/>
      <c r="BV592" s="63"/>
      <c r="BW592" s="63"/>
      <c r="BX592" s="63"/>
      <c r="BY592" s="63"/>
      <c r="BZ592" s="63"/>
      <c r="CA592" s="63"/>
      <c r="CB592" s="63"/>
      <c r="CC592" s="63"/>
      <c r="CD592" s="63"/>
      <c r="CE592" s="63"/>
      <c r="CF592" s="63"/>
      <c r="CG592" s="63"/>
      <c r="CH592" s="63"/>
      <c r="CI592" s="63"/>
      <c r="CJ592" s="63"/>
      <c r="CK592" s="63"/>
    </row>
    <row r="593" spans="2:89" ht="13.5" hidden="1" outlineLevel="1">
      <c r="B593" s="15" t="s">
        <v>123</v>
      </c>
      <c r="C593" s="240">
        <v>80</v>
      </c>
      <c r="D593" s="240">
        <v>4</v>
      </c>
      <c r="E593" s="240"/>
      <c r="F593" s="240">
        <v>4</v>
      </c>
      <c r="G593" s="241">
        <v>1</v>
      </c>
      <c r="H593" s="241"/>
      <c r="I593" s="241"/>
      <c r="J593" s="241">
        <v>16</v>
      </c>
      <c r="K593" s="241"/>
      <c r="L593" s="241"/>
      <c r="M593" s="241"/>
      <c r="N593" s="241"/>
      <c r="O593" s="241"/>
      <c r="P593" s="241"/>
      <c r="Q593" s="241"/>
      <c r="R593" s="241"/>
      <c r="S593" s="241">
        <v>6</v>
      </c>
      <c r="T593" s="241"/>
      <c r="U593" s="241"/>
      <c r="V593" s="241"/>
      <c r="W593" s="241"/>
      <c r="X593" s="241"/>
      <c r="Y593" s="241"/>
      <c r="Z593" s="242">
        <f t="shared" si="3516"/>
        <v>111</v>
      </c>
      <c r="AA593" s="243">
        <f t="shared" si="3631"/>
        <v>490</v>
      </c>
      <c r="AB593" s="51"/>
      <c r="AC593" s="59" t="s">
        <v>123</v>
      </c>
      <c r="AD593" s="60">
        <f t="shared" si="3517"/>
        <v>88</v>
      </c>
      <c r="AE593" s="60">
        <f t="shared" si="4193"/>
        <v>1</v>
      </c>
      <c r="AF593" s="60">
        <f t="shared" si="4193"/>
        <v>0</v>
      </c>
      <c r="AG593" s="60">
        <f t="shared" si="4193"/>
        <v>0</v>
      </c>
      <c r="AH593" s="60">
        <f t="shared" si="4193"/>
        <v>16</v>
      </c>
      <c r="AI593" s="60">
        <f t="shared" si="4193"/>
        <v>0</v>
      </c>
      <c r="AJ593" s="60">
        <f t="shared" si="4193"/>
        <v>0</v>
      </c>
      <c r="AK593" s="60">
        <f t="shared" si="4193"/>
        <v>0</v>
      </c>
      <c r="AL593" s="60">
        <f t="shared" si="3518"/>
        <v>6</v>
      </c>
      <c r="AM593" s="60">
        <f t="shared" si="3519"/>
        <v>0</v>
      </c>
      <c r="AN593" s="61">
        <f t="shared" si="3520"/>
        <v>111</v>
      </c>
      <c r="AO593" s="236"/>
      <c r="AP593" s="51"/>
      <c r="AQ593" s="51"/>
      <c r="AR593" s="51"/>
      <c r="AS593" s="51"/>
      <c r="AT593" s="51"/>
      <c r="AU593" s="51"/>
      <c r="AV593" s="51"/>
      <c r="AW593" s="51"/>
      <c r="AX593" s="51"/>
      <c r="AY593" s="51"/>
      <c r="AZ593" s="51"/>
      <c r="BA593" s="51"/>
      <c r="BB593" s="51"/>
      <c r="BC593" s="51"/>
      <c r="BD593" s="51"/>
      <c r="BE593" s="51"/>
      <c r="BF593" s="51"/>
      <c r="BG593" s="51"/>
      <c r="BH593" s="51"/>
      <c r="BI593" s="51"/>
      <c r="BJ593" s="51"/>
      <c r="BK593" s="51"/>
      <c r="BL593" s="51"/>
      <c r="BM593" s="51"/>
      <c r="BN593" s="51"/>
      <c r="BO593" s="51"/>
      <c r="BP593" s="51"/>
      <c r="BQ593" s="51"/>
      <c r="BR593" s="63"/>
      <c r="BS593" s="63"/>
      <c r="BT593" s="63"/>
      <c r="BU593" s="63"/>
      <c r="BV593" s="63"/>
      <c r="BW593" s="63"/>
      <c r="BX593" s="63"/>
      <c r="BY593" s="63"/>
      <c r="BZ593" s="63"/>
      <c r="CA593" s="63"/>
      <c r="CB593" s="63"/>
      <c r="CC593" s="63"/>
      <c r="CD593" s="63"/>
      <c r="CE593" s="63"/>
      <c r="CF593" s="63"/>
      <c r="CG593" s="63"/>
      <c r="CH593" s="63"/>
      <c r="CI593" s="63"/>
      <c r="CJ593" s="63"/>
      <c r="CK593" s="63"/>
    </row>
    <row r="594" spans="2:89" ht="13.5" hidden="1" outlineLevel="1">
      <c r="B594" s="15" t="s">
        <v>124</v>
      </c>
      <c r="C594" s="240">
        <v>90</v>
      </c>
      <c r="D594" s="240">
        <v>10</v>
      </c>
      <c r="E594" s="240"/>
      <c r="F594" s="240">
        <v>5</v>
      </c>
      <c r="G594" s="241">
        <v>1</v>
      </c>
      <c r="H594" s="241"/>
      <c r="I594" s="241"/>
      <c r="J594" s="241">
        <v>10</v>
      </c>
      <c r="K594" s="241">
        <v>1</v>
      </c>
      <c r="L594" s="241"/>
      <c r="M594" s="241"/>
      <c r="N594" s="241"/>
      <c r="O594" s="241"/>
      <c r="P594" s="241"/>
      <c r="Q594" s="241"/>
      <c r="R594" s="241"/>
      <c r="S594" s="241">
        <v>4</v>
      </c>
      <c r="T594" s="241"/>
      <c r="U594" s="241"/>
      <c r="V594" s="241"/>
      <c r="W594" s="241"/>
      <c r="X594" s="241"/>
      <c r="Y594" s="241"/>
      <c r="Z594" s="242">
        <f t="shared" si="3516"/>
        <v>121</v>
      </c>
      <c r="AA594" s="243">
        <f t="shared" si="3631"/>
        <v>479</v>
      </c>
      <c r="AB594" s="51"/>
      <c r="AC594" s="56" t="s">
        <v>124</v>
      </c>
      <c r="AD594" s="57">
        <f t="shared" si="3517"/>
        <v>105</v>
      </c>
      <c r="AE594" s="57">
        <f t="shared" si="4193"/>
        <v>1</v>
      </c>
      <c r="AF594" s="57">
        <f t="shared" si="4193"/>
        <v>0</v>
      </c>
      <c r="AG594" s="57">
        <f t="shared" si="4193"/>
        <v>0</v>
      </c>
      <c r="AH594" s="57">
        <f t="shared" si="4193"/>
        <v>10</v>
      </c>
      <c r="AI594" s="57">
        <f t="shared" si="4193"/>
        <v>1</v>
      </c>
      <c r="AJ594" s="57">
        <f t="shared" si="4193"/>
        <v>0</v>
      </c>
      <c r="AK594" s="57">
        <f t="shared" si="4193"/>
        <v>0</v>
      </c>
      <c r="AL594" s="57">
        <f t="shared" si="3518"/>
        <v>4</v>
      </c>
      <c r="AM594" s="57">
        <f t="shared" si="3519"/>
        <v>0</v>
      </c>
      <c r="AN594" s="58">
        <f t="shared" si="3520"/>
        <v>121</v>
      </c>
      <c r="AO594" s="236"/>
      <c r="AP594" s="51"/>
      <c r="AQ594" s="51"/>
      <c r="AR594" s="51"/>
      <c r="AS594" s="51"/>
      <c r="AT594" s="51"/>
      <c r="AU594" s="51"/>
      <c r="AV594" s="51"/>
      <c r="AW594" s="51"/>
      <c r="AX594" s="51"/>
      <c r="AY594" s="51"/>
      <c r="AZ594" s="51"/>
      <c r="BA594" s="51"/>
      <c r="BB594" s="51"/>
      <c r="BC594" s="51"/>
      <c r="BD594" s="51"/>
      <c r="BE594" s="51"/>
      <c r="BF594" s="51"/>
      <c r="BG594" s="51"/>
      <c r="BH594" s="51"/>
      <c r="BI594" s="51"/>
      <c r="BJ594" s="51"/>
      <c r="BK594" s="51"/>
      <c r="BL594" s="51"/>
      <c r="BM594" s="51"/>
      <c r="BN594" s="51"/>
      <c r="BO594" s="51"/>
      <c r="BP594" s="51"/>
      <c r="BQ594" s="51"/>
      <c r="BR594" s="63"/>
      <c r="BS594" s="63"/>
      <c r="BT594" s="63"/>
      <c r="BU594" s="63"/>
      <c r="BV594" s="63"/>
      <c r="BW594" s="63"/>
      <c r="BX594" s="63"/>
      <c r="BY594" s="63"/>
      <c r="BZ594" s="63"/>
      <c r="CA594" s="63"/>
      <c r="CB594" s="63"/>
      <c r="CC594" s="63"/>
      <c r="CD594" s="63"/>
      <c r="CE594" s="63"/>
      <c r="CF594" s="63"/>
      <c r="CG594" s="63"/>
      <c r="CH594" s="63"/>
      <c r="CI594" s="63"/>
      <c r="CJ594" s="63"/>
      <c r="CK594" s="63"/>
    </row>
    <row r="595" spans="2:89" ht="13.5" hidden="1" outlineLevel="1">
      <c r="B595" s="15" t="s">
        <v>125</v>
      </c>
      <c r="C595" s="240">
        <v>66</v>
      </c>
      <c r="D595" s="240">
        <v>8</v>
      </c>
      <c r="E595" s="240"/>
      <c r="F595" s="240">
        <v>6</v>
      </c>
      <c r="G595" s="241">
        <v>2</v>
      </c>
      <c r="H595" s="241"/>
      <c r="I595" s="241"/>
      <c r="J595" s="241">
        <v>12</v>
      </c>
      <c r="K595" s="241">
        <v>4</v>
      </c>
      <c r="L595" s="241"/>
      <c r="M595" s="241"/>
      <c r="N595" s="241"/>
      <c r="O595" s="241"/>
      <c r="P595" s="241"/>
      <c r="Q595" s="241"/>
      <c r="R595" s="241">
        <v>1</v>
      </c>
      <c r="S595" s="241">
        <v>3</v>
      </c>
      <c r="T595" s="241"/>
      <c r="U595" s="241"/>
      <c r="V595" s="241"/>
      <c r="W595" s="241"/>
      <c r="X595" s="241"/>
      <c r="Y595" s="241"/>
      <c r="Z595" s="242">
        <f t="shared" si="3516"/>
        <v>102</v>
      </c>
      <c r="AA595" s="243">
        <f t="shared" si="3631"/>
        <v>468</v>
      </c>
      <c r="AB595" s="51"/>
      <c r="AC595" s="56" t="s">
        <v>125</v>
      </c>
      <c r="AD595" s="57">
        <f t="shared" si="3517"/>
        <v>80</v>
      </c>
      <c r="AE595" s="57">
        <f t="shared" si="4193"/>
        <v>2</v>
      </c>
      <c r="AF595" s="57">
        <f t="shared" si="4193"/>
        <v>0</v>
      </c>
      <c r="AG595" s="57">
        <f t="shared" si="4193"/>
        <v>0</v>
      </c>
      <c r="AH595" s="57">
        <f t="shared" si="4193"/>
        <v>12</v>
      </c>
      <c r="AI595" s="57">
        <f t="shared" si="4193"/>
        <v>4</v>
      </c>
      <c r="AJ595" s="57">
        <f t="shared" si="4193"/>
        <v>0</v>
      </c>
      <c r="AK595" s="57">
        <f t="shared" si="4193"/>
        <v>0</v>
      </c>
      <c r="AL595" s="57">
        <f t="shared" si="3518"/>
        <v>4</v>
      </c>
      <c r="AM595" s="57">
        <f t="shared" si="3519"/>
        <v>0</v>
      </c>
      <c r="AN595" s="58">
        <f t="shared" si="3520"/>
        <v>102</v>
      </c>
      <c r="AO595" s="236"/>
      <c r="AP595" s="51"/>
      <c r="AQ595" s="51"/>
      <c r="AR595" s="51"/>
      <c r="AS595" s="51"/>
      <c r="AT595" s="51"/>
      <c r="AU595" s="51"/>
      <c r="AV595" s="51"/>
      <c r="AW595" s="51"/>
      <c r="AX595" s="51"/>
      <c r="AY595" s="51"/>
      <c r="AZ595" s="51"/>
      <c r="BA595" s="51"/>
      <c r="BB595" s="51"/>
      <c r="BC595" s="51"/>
      <c r="BD595" s="51"/>
      <c r="BE595" s="51"/>
      <c r="BF595" s="51"/>
      <c r="BG595" s="51"/>
      <c r="BH595" s="51"/>
      <c r="BI595" s="51"/>
      <c r="BJ595" s="51"/>
      <c r="BK595" s="51"/>
      <c r="BL595" s="51"/>
      <c r="BM595" s="51"/>
      <c r="BN595" s="51"/>
      <c r="BO595" s="51"/>
      <c r="BP595" s="51"/>
      <c r="BQ595" s="51"/>
      <c r="BR595" s="63"/>
      <c r="BS595" s="63"/>
      <c r="BT595" s="63"/>
      <c r="BU595" s="63"/>
      <c r="BV595" s="63"/>
      <c r="BW595" s="63"/>
      <c r="BX595" s="63"/>
      <c r="BY595" s="63"/>
      <c r="BZ595" s="63"/>
      <c r="CA595" s="63"/>
      <c r="CB595" s="63"/>
      <c r="CC595" s="63"/>
      <c r="CD595" s="63"/>
      <c r="CE595" s="63"/>
      <c r="CF595" s="63"/>
      <c r="CG595" s="63"/>
      <c r="CH595" s="63"/>
      <c r="CI595" s="63"/>
      <c r="CJ595" s="63"/>
      <c r="CK595" s="63"/>
    </row>
    <row r="596" spans="2:89" ht="13.5" hidden="1" outlineLevel="1">
      <c r="B596" s="15" t="s">
        <v>126</v>
      </c>
      <c r="C596" s="240">
        <v>97</v>
      </c>
      <c r="D596" s="240">
        <v>6</v>
      </c>
      <c r="E596" s="240"/>
      <c r="F596" s="240">
        <v>8</v>
      </c>
      <c r="G596" s="241">
        <v>3</v>
      </c>
      <c r="H596" s="241"/>
      <c r="I596" s="241"/>
      <c r="J596" s="241">
        <v>17</v>
      </c>
      <c r="K596" s="241">
        <v>3</v>
      </c>
      <c r="L596" s="241"/>
      <c r="M596" s="241"/>
      <c r="N596" s="241"/>
      <c r="O596" s="241"/>
      <c r="P596" s="241">
        <v>1</v>
      </c>
      <c r="Q596" s="241"/>
      <c r="R596" s="241">
        <v>1</v>
      </c>
      <c r="S596" s="241">
        <v>14</v>
      </c>
      <c r="T596" s="241"/>
      <c r="U596" s="241"/>
      <c r="V596" s="241"/>
      <c r="W596" s="241"/>
      <c r="X596" s="241"/>
      <c r="Y596" s="241"/>
      <c r="Z596" s="242">
        <f t="shared" si="3516"/>
        <v>150</v>
      </c>
      <c r="AA596" s="243">
        <f t="shared" si="3631"/>
        <v>484</v>
      </c>
      <c r="AB596" s="51"/>
      <c r="AC596" s="56" t="s">
        <v>126</v>
      </c>
      <c r="AD596" s="57">
        <f t="shared" si="3517"/>
        <v>111</v>
      </c>
      <c r="AE596" s="57">
        <f t="shared" si="4193"/>
        <v>3</v>
      </c>
      <c r="AF596" s="57">
        <f t="shared" si="4193"/>
        <v>0</v>
      </c>
      <c r="AG596" s="57">
        <f t="shared" si="4193"/>
        <v>0</v>
      </c>
      <c r="AH596" s="57">
        <f t="shared" si="4193"/>
        <v>17</v>
      </c>
      <c r="AI596" s="57">
        <f t="shared" si="4193"/>
        <v>3</v>
      </c>
      <c r="AJ596" s="57">
        <f t="shared" si="4193"/>
        <v>0</v>
      </c>
      <c r="AK596" s="57">
        <f t="shared" si="4193"/>
        <v>0</v>
      </c>
      <c r="AL596" s="57">
        <f t="shared" si="3518"/>
        <v>16</v>
      </c>
      <c r="AM596" s="57">
        <f t="shared" si="3519"/>
        <v>0</v>
      </c>
      <c r="AN596" s="58">
        <f t="shared" si="3520"/>
        <v>150</v>
      </c>
      <c r="AO596" s="236"/>
      <c r="AP596" s="51"/>
      <c r="AQ596" s="51"/>
      <c r="AR596" s="51"/>
      <c r="AS596" s="51"/>
      <c r="AT596" s="51"/>
      <c r="AU596" s="51"/>
      <c r="AV596" s="51"/>
      <c r="AW596" s="51"/>
      <c r="AX596" s="51"/>
      <c r="AY596" s="51"/>
      <c r="AZ596" s="51"/>
      <c r="BA596" s="51"/>
      <c r="BB596" s="51"/>
      <c r="BC596" s="51"/>
      <c r="BD596" s="51"/>
      <c r="BE596" s="51"/>
      <c r="BF596" s="51"/>
      <c r="BG596" s="51"/>
      <c r="BH596" s="51"/>
      <c r="BI596" s="51"/>
      <c r="BJ596" s="51"/>
      <c r="BK596" s="51"/>
      <c r="BL596" s="51"/>
      <c r="BM596" s="51"/>
      <c r="BN596" s="51"/>
      <c r="BO596" s="51"/>
      <c r="BP596" s="51"/>
      <c r="BQ596" s="51"/>
      <c r="BR596" s="63"/>
      <c r="BS596" s="63"/>
      <c r="BT596" s="63"/>
      <c r="BU596" s="63"/>
      <c r="BV596" s="63"/>
      <c r="BW596" s="63"/>
      <c r="BX596" s="63"/>
      <c r="BY596" s="63"/>
      <c r="BZ596" s="63"/>
      <c r="CA596" s="63"/>
      <c r="CB596" s="63"/>
      <c r="CC596" s="63"/>
      <c r="CD596" s="63"/>
      <c r="CE596" s="63"/>
      <c r="CF596" s="63"/>
      <c r="CG596" s="63"/>
      <c r="CH596" s="63"/>
      <c r="CI596" s="63"/>
      <c r="CJ596" s="63"/>
      <c r="CK596" s="63"/>
    </row>
    <row r="597" spans="2:89" ht="13.5" hidden="1" outlineLevel="1">
      <c r="B597" s="15" t="s">
        <v>127</v>
      </c>
      <c r="C597" s="240">
        <v>72</v>
      </c>
      <c r="D597" s="240">
        <v>5</v>
      </c>
      <c r="E597" s="240">
        <v>1</v>
      </c>
      <c r="F597" s="240">
        <v>4</v>
      </c>
      <c r="G597" s="241">
        <v>4</v>
      </c>
      <c r="H597" s="241"/>
      <c r="I597" s="241"/>
      <c r="J597" s="241">
        <v>11</v>
      </c>
      <c r="K597" s="241">
        <v>2</v>
      </c>
      <c r="L597" s="241">
        <v>1</v>
      </c>
      <c r="M597" s="241"/>
      <c r="N597" s="241"/>
      <c r="O597" s="241"/>
      <c r="P597" s="241">
        <v>1</v>
      </c>
      <c r="Q597" s="241"/>
      <c r="R597" s="241">
        <v>1</v>
      </c>
      <c r="S597" s="241">
        <v>4</v>
      </c>
      <c r="T597" s="241"/>
      <c r="U597" s="241"/>
      <c r="V597" s="241"/>
      <c r="W597" s="241"/>
      <c r="X597" s="241"/>
      <c r="Y597" s="241"/>
      <c r="Z597" s="242">
        <f t="shared" si="3516"/>
        <v>106</v>
      </c>
      <c r="AA597" s="243">
        <f t="shared" si="3631"/>
        <v>479</v>
      </c>
      <c r="AB597" s="51"/>
      <c r="AC597" s="56" t="s">
        <v>127</v>
      </c>
      <c r="AD597" s="57">
        <f t="shared" si="3517"/>
        <v>82</v>
      </c>
      <c r="AE597" s="57">
        <f t="shared" si="4193"/>
        <v>4</v>
      </c>
      <c r="AF597" s="57">
        <f t="shared" si="4193"/>
        <v>0</v>
      </c>
      <c r="AG597" s="57">
        <f t="shared" si="4193"/>
        <v>0</v>
      </c>
      <c r="AH597" s="57">
        <f t="shared" si="4193"/>
        <v>11</v>
      </c>
      <c r="AI597" s="57">
        <f t="shared" si="4193"/>
        <v>2</v>
      </c>
      <c r="AJ597" s="57">
        <f t="shared" si="4193"/>
        <v>1</v>
      </c>
      <c r="AK597" s="57">
        <f t="shared" si="4193"/>
        <v>0</v>
      </c>
      <c r="AL597" s="57">
        <f t="shared" si="3518"/>
        <v>6</v>
      </c>
      <c r="AM597" s="57">
        <f t="shared" si="3519"/>
        <v>0</v>
      </c>
      <c r="AN597" s="58">
        <f t="shared" si="3520"/>
        <v>106</v>
      </c>
      <c r="AO597" s="236"/>
      <c r="AP597" s="51"/>
      <c r="AQ597" s="51"/>
      <c r="AR597" s="51"/>
      <c r="AS597" s="51"/>
      <c r="AT597" s="51"/>
      <c r="AU597" s="51"/>
      <c r="AV597" s="51"/>
      <c r="AW597" s="51"/>
      <c r="AX597" s="51"/>
      <c r="AY597" s="51"/>
      <c r="AZ597" s="51"/>
      <c r="BA597" s="51"/>
      <c r="BB597" s="51"/>
      <c r="BC597" s="51"/>
      <c r="BD597" s="51"/>
      <c r="BE597" s="51"/>
      <c r="BF597" s="51"/>
      <c r="BG597" s="51"/>
      <c r="BH597" s="51"/>
      <c r="BI597" s="51"/>
      <c r="BJ597" s="51"/>
      <c r="BK597" s="51"/>
      <c r="BL597" s="51"/>
      <c r="BM597" s="51"/>
      <c r="BN597" s="51"/>
      <c r="BO597" s="51"/>
      <c r="BP597" s="51"/>
      <c r="BQ597" s="51"/>
      <c r="BR597" s="63"/>
      <c r="BS597" s="63"/>
      <c r="BT597" s="63"/>
      <c r="BU597" s="63"/>
      <c r="BV597" s="63"/>
      <c r="BW597" s="63"/>
      <c r="BX597" s="63"/>
      <c r="BY597" s="63"/>
      <c r="BZ597" s="63"/>
      <c r="CA597" s="63"/>
      <c r="CB597" s="63"/>
      <c r="CC597" s="63"/>
      <c r="CD597" s="63"/>
      <c r="CE597" s="63"/>
      <c r="CF597" s="63"/>
      <c r="CG597" s="63"/>
      <c r="CH597" s="63"/>
      <c r="CI597" s="63"/>
      <c r="CJ597" s="63"/>
      <c r="CK597" s="63"/>
    </row>
    <row r="598" spans="2:89" ht="13.5" hidden="1" outlineLevel="1">
      <c r="B598" s="15" t="s">
        <v>128</v>
      </c>
      <c r="C598" s="240">
        <v>84</v>
      </c>
      <c r="D598" s="240">
        <v>7</v>
      </c>
      <c r="E598" s="240">
        <v>1</v>
      </c>
      <c r="F598" s="240">
        <v>4</v>
      </c>
      <c r="G598" s="241">
        <v>5</v>
      </c>
      <c r="H598" s="241"/>
      <c r="I598" s="241"/>
      <c r="J598" s="241">
        <v>17</v>
      </c>
      <c r="K598" s="241"/>
      <c r="L598" s="241"/>
      <c r="M598" s="241"/>
      <c r="N598" s="241"/>
      <c r="O598" s="241"/>
      <c r="P598" s="241"/>
      <c r="Q598" s="241"/>
      <c r="R598" s="241">
        <v>1</v>
      </c>
      <c r="S598" s="241">
        <v>4</v>
      </c>
      <c r="T598" s="241"/>
      <c r="U598" s="241"/>
      <c r="V598" s="241"/>
      <c r="W598" s="241">
        <v>2</v>
      </c>
      <c r="X598" s="241"/>
      <c r="Y598" s="241"/>
      <c r="Z598" s="242">
        <f t="shared" si="3516"/>
        <v>125</v>
      </c>
      <c r="AA598" s="243">
        <f t="shared" si="3631"/>
        <v>483</v>
      </c>
      <c r="AB598" s="51"/>
      <c r="AC598" s="59" t="s">
        <v>128</v>
      </c>
      <c r="AD598" s="60">
        <f t="shared" si="3517"/>
        <v>96</v>
      </c>
      <c r="AE598" s="60">
        <f t="shared" si="4193"/>
        <v>5</v>
      </c>
      <c r="AF598" s="60">
        <f t="shared" si="4193"/>
        <v>0</v>
      </c>
      <c r="AG598" s="60">
        <f t="shared" si="4193"/>
        <v>0</v>
      </c>
      <c r="AH598" s="60">
        <f t="shared" si="4193"/>
        <v>17</v>
      </c>
      <c r="AI598" s="60">
        <f t="shared" si="4193"/>
        <v>0</v>
      </c>
      <c r="AJ598" s="60">
        <f t="shared" si="4193"/>
        <v>0</v>
      </c>
      <c r="AK598" s="60">
        <f t="shared" si="4193"/>
        <v>0</v>
      </c>
      <c r="AL598" s="60">
        <f t="shared" si="3518"/>
        <v>5</v>
      </c>
      <c r="AM598" s="60">
        <f t="shared" si="3519"/>
        <v>2</v>
      </c>
      <c r="AN598" s="61">
        <f t="shared" si="3520"/>
        <v>125</v>
      </c>
      <c r="AO598" s="236"/>
      <c r="AP598" s="51"/>
      <c r="AQ598" s="51"/>
      <c r="AR598" s="51"/>
      <c r="AS598" s="51"/>
      <c r="AT598" s="51"/>
      <c r="AU598" s="51"/>
      <c r="AV598" s="51"/>
      <c r="AW598" s="51"/>
      <c r="AX598" s="51"/>
      <c r="AY598" s="51"/>
      <c r="AZ598" s="51"/>
      <c r="BA598" s="51"/>
      <c r="BB598" s="51"/>
      <c r="BC598" s="51"/>
      <c r="BD598" s="51"/>
      <c r="BE598" s="51"/>
      <c r="BF598" s="51"/>
      <c r="BG598" s="51"/>
      <c r="BH598" s="51"/>
      <c r="BI598" s="51"/>
      <c r="BJ598" s="51"/>
      <c r="BK598" s="51"/>
      <c r="BL598" s="51"/>
      <c r="BM598" s="51"/>
      <c r="BN598" s="51"/>
      <c r="BO598" s="51"/>
      <c r="BP598" s="51"/>
      <c r="BQ598" s="51"/>
      <c r="BR598" s="63"/>
      <c r="BS598" s="63"/>
      <c r="BT598" s="63"/>
      <c r="BU598" s="63"/>
      <c r="BV598" s="63"/>
      <c r="BW598" s="63"/>
      <c r="BX598" s="63"/>
      <c r="BY598" s="63"/>
      <c r="BZ598" s="63"/>
      <c r="CA598" s="63"/>
      <c r="CB598" s="63"/>
      <c r="CC598" s="63"/>
      <c r="CD598" s="63"/>
      <c r="CE598" s="63"/>
      <c r="CF598" s="63"/>
      <c r="CG598" s="63"/>
      <c r="CH598" s="63"/>
      <c r="CI598" s="63"/>
      <c r="CJ598" s="63"/>
      <c r="CK598" s="63"/>
    </row>
    <row r="599" spans="2:89" ht="13.5" hidden="1" outlineLevel="1">
      <c r="B599" s="15" t="s">
        <v>129</v>
      </c>
      <c r="C599" s="240">
        <v>82</v>
      </c>
      <c r="D599" s="240">
        <v>3</v>
      </c>
      <c r="E599" s="240">
        <v>1</v>
      </c>
      <c r="F599" s="240">
        <v>3</v>
      </c>
      <c r="G599" s="241">
        <v>1</v>
      </c>
      <c r="H599" s="241">
        <v>1</v>
      </c>
      <c r="I599" s="241"/>
      <c r="J599" s="241">
        <v>24</v>
      </c>
      <c r="K599" s="241">
        <v>3</v>
      </c>
      <c r="L599" s="241"/>
      <c r="M599" s="241"/>
      <c r="N599" s="241"/>
      <c r="O599" s="241"/>
      <c r="P599" s="241"/>
      <c r="Q599" s="241"/>
      <c r="R599" s="241"/>
      <c r="S599" s="241">
        <v>7</v>
      </c>
      <c r="T599" s="241"/>
      <c r="U599" s="241"/>
      <c r="V599" s="241"/>
      <c r="W599" s="241"/>
      <c r="X599" s="241"/>
      <c r="Y599" s="241"/>
      <c r="Z599" s="242">
        <f t="shared" si="3516"/>
        <v>125</v>
      </c>
      <c r="AA599" s="243">
        <f t="shared" si="3631"/>
        <v>506</v>
      </c>
      <c r="AB599" s="51"/>
      <c r="AC599" s="59" t="s">
        <v>129</v>
      </c>
      <c r="AD599" s="60">
        <f t="shared" si="3517"/>
        <v>89</v>
      </c>
      <c r="AE599" s="60">
        <f t="shared" si="4193"/>
        <v>1</v>
      </c>
      <c r="AF599" s="60">
        <f t="shared" si="4193"/>
        <v>1</v>
      </c>
      <c r="AG599" s="60">
        <f t="shared" si="4193"/>
        <v>0</v>
      </c>
      <c r="AH599" s="60">
        <f t="shared" si="4193"/>
        <v>24</v>
      </c>
      <c r="AI599" s="60">
        <f t="shared" si="4193"/>
        <v>3</v>
      </c>
      <c r="AJ599" s="60">
        <f t="shared" si="4193"/>
        <v>0</v>
      </c>
      <c r="AK599" s="60">
        <f t="shared" si="4193"/>
        <v>0</v>
      </c>
      <c r="AL599" s="60">
        <f t="shared" si="3518"/>
        <v>7</v>
      </c>
      <c r="AM599" s="60">
        <f t="shared" si="3519"/>
        <v>0</v>
      </c>
      <c r="AN599" s="61">
        <f t="shared" si="3520"/>
        <v>125</v>
      </c>
      <c r="AO599" s="236"/>
      <c r="AP599" s="51"/>
      <c r="AQ599" s="51"/>
      <c r="AR599" s="51"/>
      <c r="AS599" s="51"/>
      <c r="AT599" s="51"/>
      <c r="AU599" s="51"/>
      <c r="AV599" s="51"/>
      <c r="AW599" s="51"/>
      <c r="AX599" s="51"/>
      <c r="AY599" s="51"/>
      <c r="AZ599" s="51"/>
      <c r="BA599" s="51"/>
      <c r="BB599" s="51"/>
      <c r="BC599" s="51"/>
      <c r="BD599" s="51"/>
      <c r="BE599" s="51"/>
      <c r="BF599" s="51"/>
      <c r="BG599" s="51"/>
      <c r="BH599" s="51"/>
      <c r="BI599" s="51"/>
      <c r="BJ599" s="51"/>
      <c r="BK599" s="51"/>
      <c r="BL599" s="51"/>
      <c r="BM599" s="51"/>
      <c r="BN599" s="51"/>
      <c r="BO599" s="51"/>
      <c r="BP599" s="51"/>
      <c r="BQ599" s="51"/>
      <c r="BR599" s="63"/>
      <c r="BS599" s="63"/>
      <c r="BT599" s="63"/>
      <c r="BU599" s="63"/>
      <c r="BV599" s="63"/>
      <c r="BW599" s="63"/>
      <c r="BX599" s="63"/>
      <c r="BY599" s="63"/>
      <c r="BZ599" s="63"/>
      <c r="CA599" s="63"/>
      <c r="CB599" s="63"/>
      <c r="CC599" s="63"/>
      <c r="CD599" s="63"/>
      <c r="CE599" s="63"/>
      <c r="CF599" s="63"/>
      <c r="CG599" s="63"/>
      <c r="CH599" s="63"/>
      <c r="CI599" s="63"/>
      <c r="CJ599" s="63"/>
      <c r="CK599" s="63"/>
    </row>
    <row r="600" spans="2:89" ht="13.5" hidden="1" outlineLevel="1">
      <c r="B600" s="15" t="s">
        <v>130</v>
      </c>
      <c r="C600" s="240">
        <v>72</v>
      </c>
      <c r="D600" s="240">
        <v>11</v>
      </c>
      <c r="E600" s="240">
        <v>1</v>
      </c>
      <c r="F600" s="240">
        <v>7</v>
      </c>
      <c r="G600" s="241">
        <v>2</v>
      </c>
      <c r="H600" s="241"/>
      <c r="I600" s="241"/>
      <c r="J600" s="241">
        <v>12</v>
      </c>
      <c r="K600" s="241">
        <v>1</v>
      </c>
      <c r="L600" s="241"/>
      <c r="M600" s="241"/>
      <c r="N600" s="241"/>
      <c r="O600" s="241"/>
      <c r="P600" s="241"/>
      <c r="Q600" s="241"/>
      <c r="R600" s="241"/>
      <c r="S600" s="241">
        <v>8</v>
      </c>
      <c r="T600" s="241"/>
      <c r="U600" s="241"/>
      <c r="V600" s="241"/>
      <c r="W600" s="241"/>
      <c r="X600" s="241"/>
      <c r="Y600" s="241"/>
      <c r="Z600" s="242">
        <f t="shared" si="3516"/>
        <v>114</v>
      </c>
      <c r="AA600" s="243">
        <f t="shared" si="3631"/>
        <v>470</v>
      </c>
      <c r="AB600" s="51"/>
      <c r="AC600" s="59" t="s">
        <v>130</v>
      </c>
      <c r="AD600" s="60">
        <f t="shared" si="3517"/>
        <v>91</v>
      </c>
      <c r="AE600" s="60">
        <f t="shared" si="4193"/>
        <v>2</v>
      </c>
      <c r="AF600" s="60">
        <f t="shared" si="4193"/>
        <v>0</v>
      </c>
      <c r="AG600" s="60">
        <f t="shared" si="4193"/>
        <v>0</v>
      </c>
      <c r="AH600" s="60">
        <f t="shared" si="4193"/>
        <v>12</v>
      </c>
      <c r="AI600" s="60">
        <f t="shared" si="4193"/>
        <v>1</v>
      </c>
      <c r="AJ600" s="60">
        <f t="shared" si="4193"/>
        <v>0</v>
      </c>
      <c r="AK600" s="60">
        <f t="shared" si="4193"/>
        <v>0</v>
      </c>
      <c r="AL600" s="60">
        <f t="shared" si="3518"/>
        <v>8</v>
      </c>
      <c r="AM600" s="60">
        <f t="shared" si="3519"/>
        <v>0</v>
      </c>
      <c r="AN600" s="61">
        <f t="shared" si="3520"/>
        <v>114</v>
      </c>
      <c r="AO600" s="236"/>
      <c r="AP600" s="51"/>
      <c r="AQ600" s="51"/>
      <c r="AR600" s="51"/>
      <c r="AS600" s="51"/>
      <c r="AT600" s="51"/>
      <c r="AU600" s="51"/>
      <c r="AV600" s="51"/>
      <c r="AW600" s="51"/>
      <c r="AX600" s="51"/>
      <c r="AY600" s="51"/>
      <c r="AZ600" s="51"/>
      <c r="BA600" s="51"/>
      <c r="BB600" s="51"/>
      <c r="BC600" s="51"/>
      <c r="BD600" s="51"/>
      <c r="BE600" s="51"/>
      <c r="BF600" s="51"/>
      <c r="BG600" s="51"/>
      <c r="BH600" s="51"/>
      <c r="BI600" s="51"/>
      <c r="BJ600" s="51"/>
      <c r="BK600" s="51"/>
      <c r="BL600" s="51"/>
      <c r="BM600" s="51"/>
      <c r="BN600" s="51"/>
      <c r="BO600" s="51"/>
      <c r="BP600" s="51"/>
      <c r="BQ600" s="51"/>
      <c r="BR600" s="63"/>
      <c r="BS600" s="63"/>
      <c r="BT600" s="63"/>
      <c r="BU600" s="63"/>
      <c r="BV600" s="63"/>
      <c r="BW600" s="63"/>
      <c r="BX600" s="63"/>
      <c r="BY600" s="63"/>
      <c r="BZ600" s="63"/>
      <c r="CA600" s="63"/>
      <c r="CB600" s="63"/>
      <c r="CC600" s="63"/>
      <c r="CD600" s="63"/>
      <c r="CE600" s="63"/>
      <c r="CF600" s="63"/>
      <c r="CG600" s="63"/>
      <c r="CH600" s="63"/>
      <c r="CI600" s="63"/>
      <c r="CJ600" s="63"/>
      <c r="CK600" s="63"/>
    </row>
    <row r="601" spans="2:89" ht="13.5" hidden="1" outlineLevel="1">
      <c r="B601" s="15" t="s">
        <v>131</v>
      </c>
      <c r="C601" s="240">
        <v>68</v>
      </c>
      <c r="D601" s="240">
        <v>5</v>
      </c>
      <c r="E601" s="240">
        <v>1</v>
      </c>
      <c r="F601" s="240">
        <v>4</v>
      </c>
      <c r="G601" s="241">
        <v>2</v>
      </c>
      <c r="H601" s="241"/>
      <c r="I601" s="241"/>
      <c r="J601" s="241">
        <v>9</v>
      </c>
      <c r="K601" s="241">
        <v>1</v>
      </c>
      <c r="L601" s="241"/>
      <c r="M601" s="241"/>
      <c r="N601" s="241"/>
      <c r="O601" s="241"/>
      <c r="P601" s="241"/>
      <c r="Q601" s="241"/>
      <c r="R601" s="241">
        <v>1</v>
      </c>
      <c r="S601" s="241">
        <v>2</v>
      </c>
      <c r="T601" s="241"/>
      <c r="U601" s="241"/>
      <c r="V601" s="241"/>
      <c r="W601" s="241"/>
      <c r="X601" s="241"/>
      <c r="Y601" s="241"/>
      <c r="Z601" s="242">
        <f t="shared" si="3516"/>
        <v>93</v>
      </c>
      <c r="AA601" s="243">
        <f t="shared" si="3631"/>
        <v>457</v>
      </c>
      <c r="AB601" s="51"/>
      <c r="AC601" s="59" t="s">
        <v>131</v>
      </c>
      <c r="AD601" s="60">
        <f t="shared" si="3517"/>
        <v>78</v>
      </c>
      <c r="AE601" s="60">
        <f t="shared" si="4193"/>
        <v>2</v>
      </c>
      <c r="AF601" s="60">
        <f t="shared" si="4193"/>
        <v>0</v>
      </c>
      <c r="AG601" s="60">
        <f t="shared" si="4193"/>
        <v>0</v>
      </c>
      <c r="AH601" s="60">
        <f t="shared" si="4193"/>
        <v>9</v>
      </c>
      <c r="AI601" s="60">
        <f t="shared" si="4193"/>
        <v>1</v>
      </c>
      <c r="AJ601" s="60">
        <f t="shared" si="4193"/>
        <v>0</v>
      </c>
      <c r="AK601" s="60">
        <f t="shared" si="4193"/>
        <v>0</v>
      </c>
      <c r="AL601" s="60">
        <f t="shared" si="3518"/>
        <v>3</v>
      </c>
      <c r="AM601" s="60">
        <f t="shared" si="3519"/>
        <v>0</v>
      </c>
      <c r="AN601" s="61">
        <f t="shared" si="3520"/>
        <v>93</v>
      </c>
      <c r="AO601" s="236"/>
      <c r="AP601" s="51"/>
      <c r="AQ601" s="51"/>
      <c r="AR601" s="51"/>
      <c r="AS601" s="51"/>
      <c r="AT601" s="51"/>
      <c r="AU601" s="51"/>
      <c r="AV601" s="51"/>
      <c r="AW601" s="51"/>
      <c r="AX601" s="51"/>
      <c r="AY601" s="51"/>
      <c r="AZ601" s="51"/>
      <c r="BA601" s="51"/>
      <c r="BB601" s="51"/>
      <c r="BC601" s="51"/>
      <c r="BD601" s="51"/>
      <c r="BE601" s="51"/>
      <c r="BF601" s="51"/>
      <c r="BG601" s="51"/>
      <c r="BH601" s="51"/>
      <c r="BI601" s="51"/>
      <c r="BJ601" s="51"/>
      <c r="BK601" s="51"/>
      <c r="BL601" s="51"/>
      <c r="BM601" s="51"/>
      <c r="BN601" s="51"/>
      <c r="BO601" s="51"/>
      <c r="BP601" s="51"/>
      <c r="BQ601" s="51"/>
      <c r="BR601" s="63"/>
      <c r="BS601" s="63"/>
      <c r="BT601" s="63"/>
      <c r="BU601" s="63"/>
      <c r="BV601" s="63"/>
      <c r="BW601" s="63"/>
      <c r="BX601" s="63"/>
      <c r="BY601" s="63"/>
      <c r="BZ601" s="63"/>
      <c r="CA601" s="63"/>
      <c r="CB601" s="63"/>
      <c r="CC601" s="63"/>
      <c r="CD601" s="63"/>
      <c r="CE601" s="63"/>
      <c r="CF601" s="63"/>
      <c r="CG601" s="63"/>
      <c r="CH601" s="63"/>
      <c r="CI601" s="63"/>
      <c r="CJ601" s="63"/>
      <c r="CK601" s="63"/>
    </row>
    <row r="602" spans="2:89" ht="13.5" hidden="1" outlineLevel="1">
      <c r="B602" s="15" t="s">
        <v>132</v>
      </c>
      <c r="C602" s="240">
        <v>83</v>
      </c>
      <c r="D602" s="240">
        <v>4</v>
      </c>
      <c r="E602" s="240">
        <v>3</v>
      </c>
      <c r="F602" s="240">
        <v>5</v>
      </c>
      <c r="G602" s="241">
        <v>2</v>
      </c>
      <c r="H602" s="241"/>
      <c r="I602" s="241"/>
      <c r="J602" s="241">
        <v>17</v>
      </c>
      <c r="K602" s="241">
        <v>1</v>
      </c>
      <c r="L602" s="241"/>
      <c r="M602" s="241"/>
      <c r="N602" s="241"/>
      <c r="O602" s="241"/>
      <c r="P602" s="241"/>
      <c r="Q602" s="241"/>
      <c r="R602" s="241"/>
      <c r="S602" s="241">
        <v>4</v>
      </c>
      <c r="T602" s="241"/>
      <c r="U602" s="241"/>
      <c r="V602" s="241"/>
      <c r="W602" s="241"/>
      <c r="X602" s="241"/>
      <c r="Y602" s="241"/>
      <c r="Z602" s="242">
        <f t="shared" si="3516"/>
        <v>119</v>
      </c>
      <c r="AA602" s="243">
        <f t="shared" si="3631"/>
        <v>451</v>
      </c>
      <c r="AB602" s="51"/>
      <c r="AC602" s="56" t="s">
        <v>132</v>
      </c>
      <c r="AD602" s="57">
        <f t="shared" si="3517"/>
        <v>95</v>
      </c>
      <c r="AE602" s="57">
        <f t="shared" si="4193"/>
        <v>2</v>
      </c>
      <c r="AF602" s="57">
        <f t="shared" si="4193"/>
        <v>0</v>
      </c>
      <c r="AG602" s="57">
        <f t="shared" si="4193"/>
        <v>0</v>
      </c>
      <c r="AH602" s="57">
        <f t="shared" si="4193"/>
        <v>17</v>
      </c>
      <c r="AI602" s="57">
        <f t="shared" si="4193"/>
        <v>1</v>
      </c>
      <c r="AJ602" s="57">
        <f t="shared" si="4193"/>
        <v>0</v>
      </c>
      <c r="AK602" s="57">
        <f t="shared" si="4193"/>
        <v>0</v>
      </c>
      <c r="AL602" s="57">
        <f t="shared" si="3518"/>
        <v>4</v>
      </c>
      <c r="AM602" s="57">
        <f t="shared" si="3519"/>
        <v>0</v>
      </c>
      <c r="AN602" s="58">
        <f t="shared" si="3520"/>
        <v>119</v>
      </c>
      <c r="AO602" s="236"/>
      <c r="AP602" s="51"/>
      <c r="AQ602" s="51"/>
      <c r="AR602" s="51"/>
      <c r="AS602" s="51"/>
      <c r="AT602" s="51"/>
      <c r="AU602" s="51"/>
      <c r="AV602" s="51"/>
      <c r="AW602" s="51"/>
      <c r="AX602" s="51"/>
      <c r="AY602" s="51"/>
      <c r="AZ602" s="51"/>
      <c r="BA602" s="51"/>
      <c r="BB602" s="51"/>
      <c r="BC602" s="51"/>
      <c r="BD602" s="51"/>
      <c r="BE602" s="51"/>
      <c r="BF602" s="51"/>
      <c r="BG602" s="51"/>
      <c r="BH602" s="51"/>
      <c r="BI602" s="51"/>
      <c r="BJ602" s="51"/>
      <c r="BK602" s="51"/>
      <c r="BL602" s="51"/>
      <c r="BM602" s="51"/>
      <c r="BN602" s="51"/>
      <c r="BO602" s="51"/>
      <c r="BP602" s="51"/>
      <c r="BQ602" s="51"/>
      <c r="BR602" s="63"/>
      <c r="BS602" s="63"/>
      <c r="BT602" s="63"/>
      <c r="BU602" s="63"/>
      <c r="BV602" s="63"/>
      <c r="BW602" s="63"/>
      <c r="BX602" s="63"/>
      <c r="BY602" s="63"/>
      <c r="BZ602" s="63"/>
      <c r="CA602" s="63"/>
      <c r="CB602" s="63"/>
      <c r="CC602" s="63"/>
      <c r="CD602" s="63"/>
      <c r="CE602" s="63"/>
      <c r="CF602" s="63"/>
      <c r="CG602" s="63"/>
      <c r="CH602" s="63"/>
      <c r="CI602" s="63"/>
      <c r="CJ602" s="63"/>
      <c r="CK602" s="63"/>
    </row>
    <row r="603" spans="2:89" ht="13.5" hidden="1" outlineLevel="1">
      <c r="B603" s="15" t="s">
        <v>133</v>
      </c>
      <c r="C603" s="240">
        <v>82</v>
      </c>
      <c r="D603" s="240">
        <v>9</v>
      </c>
      <c r="E603" s="240">
        <v>1</v>
      </c>
      <c r="F603" s="240">
        <v>6</v>
      </c>
      <c r="G603" s="241">
        <v>1</v>
      </c>
      <c r="H603" s="241"/>
      <c r="I603" s="241"/>
      <c r="J603" s="241">
        <v>16</v>
      </c>
      <c r="K603" s="241">
        <v>5</v>
      </c>
      <c r="L603" s="241"/>
      <c r="M603" s="241"/>
      <c r="N603" s="241"/>
      <c r="O603" s="241"/>
      <c r="P603" s="241"/>
      <c r="Q603" s="241"/>
      <c r="R603" s="241"/>
      <c r="S603" s="241">
        <v>3</v>
      </c>
      <c r="T603" s="241"/>
      <c r="U603" s="241"/>
      <c r="V603" s="241"/>
      <c r="W603" s="241"/>
      <c r="X603" s="241"/>
      <c r="Y603" s="241"/>
      <c r="Z603" s="242">
        <f t="shared" si="3516"/>
        <v>123</v>
      </c>
      <c r="AA603" s="243">
        <f t="shared" si="3631"/>
        <v>449</v>
      </c>
      <c r="AB603" s="51"/>
      <c r="AC603" s="56" t="s">
        <v>133</v>
      </c>
      <c r="AD603" s="57">
        <f t="shared" si="3517"/>
        <v>98</v>
      </c>
      <c r="AE603" s="57">
        <f t="shared" si="4193"/>
        <v>1</v>
      </c>
      <c r="AF603" s="57">
        <f t="shared" si="4193"/>
        <v>0</v>
      </c>
      <c r="AG603" s="57">
        <f t="shared" si="4193"/>
        <v>0</v>
      </c>
      <c r="AH603" s="57">
        <f t="shared" si="4193"/>
        <v>16</v>
      </c>
      <c r="AI603" s="57">
        <f t="shared" si="4193"/>
        <v>5</v>
      </c>
      <c r="AJ603" s="57">
        <f t="shared" si="4193"/>
        <v>0</v>
      </c>
      <c r="AK603" s="57">
        <f t="shared" si="4193"/>
        <v>0</v>
      </c>
      <c r="AL603" s="57">
        <f t="shared" si="3518"/>
        <v>3</v>
      </c>
      <c r="AM603" s="57">
        <f t="shared" si="3519"/>
        <v>0</v>
      </c>
      <c r="AN603" s="58">
        <f t="shared" si="3520"/>
        <v>123</v>
      </c>
      <c r="AO603" s="236"/>
      <c r="AP603" s="51"/>
      <c r="AQ603" s="51"/>
      <c r="AR603" s="51"/>
      <c r="AS603" s="51"/>
      <c r="AT603" s="51"/>
      <c r="AU603" s="51"/>
      <c r="AV603" s="51"/>
      <c r="AW603" s="51"/>
      <c r="AX603" s="51"/>
      <c r="AY603" s="51"/>
      <c r="AZ603" s="51"/>
      <c r="BA603" s="51"/>
      <c r="BB603" s="51"/>
      <c r="BC603" s="51"/>
      <c r="BD603" s="51"/>
      <c r="BE603" s="51"/>
      <c r="BF603" s="51"/>
      <c r="BG603" s="51"/>
      <c r="BH603" s="51"/>
      <c r="BI603" s="51"/>
      <c r="BJ603" s="51"/>
      <c r="BK603" s="51"/>
      <c r="BL603" s="51"/>
      <c r="BM603" s="51"/>
      <c r="BN603" s="51"/>
      <c r="BO603" s="51"/>
      <c r="BP603" s="51"/>
      <c r="BQ603" s="51"/>
      <c r="BR603" s="63"/>
      <c r="BS603" s="63"/>
      <c r="BT603" s="63"/>
      <c r="BU603" s="63"/>
      <c r="BV603" s="63"/>
      <c r="BW603" s="63"/>
      <c r="BX603" s="63"/>
      <c r="BY603" s="63"/>
      <c r="BZ603" s="63"/>
      <c r="CA603" s="63"/>
      <c r="CB603" s="63"/>
      <c r="CC603" s="63"/>
      <c r="CD603" s="63"/>
      <c r="CE603" s="63"/>
      <c r="CF603" s="63"/>
      <c r="CG603" s="63"/>
      <c r="CH603" s="63"/>
      <c r="CI603" s="63"/>
      <c r="CJ603" s="63"/>
      <c r="CK603" s="63"/>
    </row>
    <row r="604" spans="2:89" ht="13.5" hidden="1" outlineLevel="1">
      <c r="B604" s="15" t="s">
        <v>134</v>
      </c>
      <c r="C604" s="240">
        <v>97</v>
      </c>
      <c r="D604" s="240">
        <v>11</v>
      </c>
      <c r="E604" s="240"/>
      <c r="F604" s="240">
        <v>9</v>
      </c>
      <c r="G604" s="241">
        <v>1</v>
      </c>
      <c r="H604" s="241"/>
      <c r="I604" s="241"/>
      <c r="J604" s="241">
        <v>15</v>
      </c>
      <c r="K604" s="241">
        <v>1</v>
      </c>
      <c r="L604" s="241"/>
      <c r="M604" s="241"/>
      <c r="N604" s="241"/>
      <c r="O604" s="241"/>
      <c r="P604" s="241"/>
      <c r="Q604" s="241"/>
      <c r="R604" s="241"/>
      <c r="S604" s="241">
        <v>7</v>
      </c>
      <c r="T604" s="241"/>
      <c r="U604" s="241"/>
      <c r="V604" s="241"/>
      <c r="W604" s="241"/>
      <c r="X604" s="241"/>
      <c r="Y604" s="241"/>
      <c r="Z604" s="242">
        <f t="shared" si="3516"/>
        <v>141</v>
      </c>
      <c r="AA604" s="243">
        <f t="shared" si="3631"/>
        <v>476</v>
      </c>
      <c r="AB604" s="51"/>
      <c r="AC604" s="56" t="s">
        <v>134</v>
      </c>
      <c r="AD604" s="57">
        <f t="shared" si="3517"/>
        <v>117</v>
      </c>
      <c r="AE604" s="57">
        <f t="shared" si="4193"/>
        <v>1</v>
      </c>
      <c r="AF604" s="57">
        <f t="shared" si="4193"/>
        <v>0</v>
      </c>
      <c r="AG604" s="57">
        <f t="shared" si="4193"/>
        <v>0</v>
      </c>
      <c r="AH604" s="57">
        <f t="shared" ref="AH604:AH641" si="4261">J604</f>
        <v>15</v>
      </c>
      <c r="AI604" s="57">
        <f t="shared" ref="AI604:AI641" si="4262">K604</f>
        <v>1</v>
      </c>
      <c r="AJ604" s="57">
        <f t="shared" ref="AJ604:AJ641" si="4263">L604</f>
        <v>0</v>
      </c>
      <c r="AK604" s="57">
        <f t="shared" ref="AK604:AK641" si="4264">M604</f>
        <v>0</v>
      </c>
      <c r="AL604" s="57">
        <f t="shared" si="3518"/>
        <v>7</v>
      </c>
      <c r="AM604" s="57">
        <f t="shared" si="3519"/>
        <v>0</v>
      </c>
      <c r="AN604" s="58">
        <f t="shared" si="3520"/>
        <v>141</v>
      </c>
      <c r="AO604" s="236"/>
      <c r="AP604" s="51"/>
      <c r="AQ604" s="51"/>
      <c r="AR604" s="51"/>
      <c r="AS604" s="51"/>
      <c r="AT604" s="51"/>
      <c r="AU604" s="51"/>
      <c r="AV604" s="51"/>
      <c r="AW604" s="51"/>
      <c r="AX604" s="51"/>
      <c r="AY604" s="51"/>
      <c r="AZ604" s="51"/>
      <c r="BA604" s="51"/>
      <c r="BB604" s="51"/>
      <c r="BC604" s="51"/>
      <c r="BD604" s="51"/>
      <c r="BE604" s="51"/>
      <c r="BF604" s="51"/>
      <c r="BG604" s="51"/>
      <c r="BH604" s="51"/>
      <c r="BI604" s="51"/>
      <c r="BJ604" s="51"/>
      <c r="BK604" s="51"/>
      <c r="BL604" s="51"/>
      <c r="BM604" s="51"/>
      <c r="BN604" s="51"/>
      <c r="BO604" s="51"/>
      <c r="BP604" s="51"/>
      <c r="BQ604" s="51"/>
      <c r="BR604" s="63"/>
      <c r="BS604" s="63"/>
      <c r="BT604" s="63"/>
      <c r="BU604" s="63"/>
      <c r="BV604" s="63"/>
      <c r="BW604" s="63"/>
      <c r="BX604" s="63"/>
      <c r="BY604" s="63"/>
      <c r="BZ604" s="63"/>
      <c r="CA604" s="63"/>
      <c r="CB604" s="63"/>
      <c r="CC604" s="63"/>
      <c r="CD604" s="63"/>
      <c r="CE604" s="63"/>
      <c r="CF604" s="63"/>
      <c r="CG604" s="63"/>
      <c r="CH604" s="63"/>
      <c r="CI604" s="63"/>
      <c r="CJ604" s="63"/>
      <c r="CK604" s="63"/>
    </row>
    <row r="605" spans="2:89" ht="13.5" hidden="1" outlineLevel="1">
      <c r="B605" s="15" t="s">
        <v>135</v>
      </c>
      <c r="C605" s="240">
        <v>93</v>
      </c>
      <c r="D605" s="240">
        <v>3</v>
      </c>
      <c r="E605" s="240"/>
      <c r="F605" s="240">
        <v>8</v>
      </c>
      <c r="G605" s="241">
        <v>2</v>
      </c>
      <c r="H605" s="241"/>
      <c r="I605" s="241"/>
      <c r="J605" s="241">
        <v>8</v>
      </c>
      <c r="K605" s="241">
        <v>3</v>
      </c>
      <c r="L605" s="241"/>
      <c r="M605" s="241"/>
      <c r="N605" s="241"/>
      <c r="O605" s="241"/>
      <c r="P605" s="241"/>
      <c r="Q605" s="241"/>
      <c r="R605" s="241"/>
      <c r="S605" s="241">
        <v>2</v>
      </c>
      <c r="T605" s="241"/>
      <c r="U605" s="241"/>
      <c r="V605" s="241"/>
      <c r="W605" s="241"/>
      <c r="X605" s="241"/>
      <c r="Y605" s="241"/>
      <c r="Z605" s="242">
        <f t="shared" si="3516"/>
        <v>119</v>
      </c>
      <c r="AA605" s="243">
        <f t="shared" si="3631"/>
        <v>502</v>
      </c>
      <c r="AB605" s="51"/>
      <c r="AC605" s="56" t="s">
        <v>135</v>
      </c>
      <c r="AD605" s="57">
        <f t="shared" si="3517"/>
        <v>104</v>
      </c>
      <c r="AE605" s="57">
        <f t="shared" ref="AE605:AE641" si="4265">G605</f>
        <v>2</v>
      </c>
      <c r="AF605" s="57">
        <f t="shared" ref="AF605:AF641" si="4266">H605</f>
        <v>0</v>
      </c>
      <c r="AG605" s="57">
        <f t="shared" ref="AG605:AG641" si="4267">I605</f>
        <v>0</v>
      </c>
      <c r="AH605" s="57">
        <f t="shared" si="4261"/>
        <v>8</v>
      </c>
      <c r="AI605" s="57">
        <f t="shared" si="4262"/>
        <v>3</v>
      </c>
      <c r="AJ605" s="57">
        <f t="shared" si="4263"/>
        <v>0</v>
      </c>
      <c r="AK605" s="57">
        <f t="shared" si="4264"/>
        <v>0</v>
      </c>
      <c r="AL605" s="57">
        <f t="shared" si="3518"/>
        <v>2</v>
      </c>
      <c r="AM605" s="57">
        <f t="shared" si="3519"/>
        <v>0</v>
      </c>
      <c r="AN605" s="58">
        <f t="shared" si="3520"/>
        <v>119</v>
      </c>
      <c r="AO605" s="236"/>
      <c r="AP605" s="51"/>
      <c r="AQ605" s="51"/>
      <c r="AR605" s="51"/>
      <c r="AS605" s="51"/>
      <c r="AT605" s="51"/>
      <c r="AU605" s="51"/>
      <c r="AV605" s="51"/>
      <c r="AW605" s="51"/>
      <c r="AX605" s="51"/>
      <c r="AY605" s="51"/>
      <c r="AZ605" s="51"/>
      <c r="BA605" s="51"/>
      <c r="BB605" s="51"/>
      <c r="BC605" s="51"/>
      <c r="BD605" s="51"/>
      <c r="BE605" s="51"/>
      <c r="BF605" s="51"/>
      <c r="BG605" s="51"/>
      <c r="BH605" s="51"/>
      <c r="BI605" s="51"/>
      <c r="BJ605" s="51"/>
      <c r="BK605" s="51"/>
      <c r="BL605" s="51"/>
      <c r="BM605" s="51"/>
      <c r="BN605" s="51"/>
      <c r="BO605" s="51"/>
      <c r="BP605" s="51"/>
      <c r="BQ605" s="51"/>
      <c r="BR605" s="63"/>
      <c r="BS605" s="63"/>
      <c r="BT605" s="63"/>
      <c r="BU605" s="63"/>
      <c r="BV605" s="63"/>
      <c r="BW605" s="63"/>
      <c r="BX605" s="63"/>
      <c r="BY605" s="63"/>
      <c r="BZ605" s="63"/>
      <c r="CA605" s="63"/>
      <c r="CB605" s="63"/>
      <c r="CC605" s="63"/>
      <c r="CD605" s="63"/>
      <c r="CE605" s="63"/>
      <c r="CF605" s="63"/>
      <c r="CG605" s="63"/>
      <c r="CH605" s="63"/>
      <c r="CI605" s="63"/>
      <c r="CJ605" s="63"/>
      <c r="CK605" s="63"/>
    </row>
    <row r="606" spans="2:89" ht="13.5" hidden="1" outlineLevel="1">
      <c r="B606" s="15" t="s">
        <v>136</v>
      </c>
      <c r="C606" s="240">
        <v>71</v>
      </c>
      <c r="D606" s="240">
        <v>11</v>
      </c>
      <c r="E606" s="240"/>
      <c r="F606" s="240">
        <v>10</v>
      </c>
      <c r="G606" s="241">
        <v>5</v>
      </c>
      <c r="H606" s="241"/>
      <c r="I606" s="241"/>
      <c r="J606" s="241">
        <v>10</v>
      </c>
      <c r="K606" s="241">
        <v>4</v>
      </c>
      <c r="L606" s="241"/>
      <c r="M606" s="241"/>
      <c r="N606" s="241"/>
      <c r="O606" s="241"/>
      <c r="P606" s="241"/>
      <c r="Q606" s="241"/>
      <c r="R606" s="241"/>
      <c r="S606" s="241">
        <v>3</v>
      </c>
      <c r="T606" s="241"/>
      <c r="U606" s="241"/>
      <c r="V606" s="241"/>
      <c r="W606" s="241"/>
      <c r="X606" s="241"/>
      <c r="Y606" s="241"/>
      <c r="Z606" s="242">
        <f t="shared" si="3516"/>
        <v>114</v>
      </c>
      <c r="AA606" s="243">
        <f t="shared" si="3631"/>
        <v>497</v>
      </c>
      <c r="AB606" s="51"/>
      <c r="AC606" s="59" t="s">
        <v>136</v>
      </c>
      <c r="AD606" s="60">
        <f t="shared" si="3517"/>
        <v>92</v>
      </c>
      <c r="AE606" s="60">
        <f t="shared" si="4265"/>
        <v>5</v>
      </c>
      <c r="AF606" s="60">
        <f t="shared" si="4266"/>
        <v>0</v>
      </c>
      <c r="AG606" s="60">
        <f t="shared" si="4267"/>
        <v>0</v>
      </c>
      <c r="AH606" s="60">
        <f t="shared" si="4261"/>
        <v>10</v>
      </c>
      <c r="AI606" s="60">
        <f t="shared" si="4262"/>
        <v>4</v>
      </c>
      <c r="AJ606" s="60">
        <f t="shared" si="4263"/>
        <v>0</v>
      </c>
      <c r="AK606" s="60">
        <f t="shared" si="4264"/>
        <v>0</v>
      </c>
      <c r="AL606" s="60">
        <f t="shared" si="3518"/>
        <v>3</v>
      </c>
      <c r="AM606" s="60">
        <f t="shared" si="3519"/>
        <v>0</v>
      </c>
      <c r="AN606" s="61">
        <f t="shared" si="3520"/>
        <v>114</v>
      </c>
      <c r="AO606" s="236"/>
      <c r="AP606" s="51"/>
      <c r="AQ606" s="51"/>
      <c r="AR606" s="51"/>
      <c r="AS606" s="51"/>
      <c r="AT606" s="51"/>
      <c r="AU606" s="51"/>
      <c r="AV606" s="51"/>
      <c r="AW606" s="51"/>
      <c r="AX606" s="51"/>
      <c r="AY606" s="51"/>
      <c r="AZ606" s="51"/>
      <c r="BA606" s="51"/>
      <c r="BB606" s="51"/>
      <c r="BC606" s="51"/>
      <c r="BD606" s="51"/>
      <c r="BE606" s="51"/>
      <c r="BF606" s="51"/>
      <c r="BG606" s="51"/>
      <c r="BH606" s="51"/>
      <c r="BI606" s="51"/>
      <c r="BJ606" s="51"/>
      <c r="BK606" s="51"/>
      <c r="BL606" s="51"/>
      <c r="BM606" s="51"/>
      <c r="BN606" s="51"/>
      <c r="BO606" s="51"/>
      <c r="BP606" s="51"/>
      <c r="BQ606" s="51"/>
      <c r="BR606" s="63"/>
      <c r="BS606" s="63"/>
      <c r="BT606" s="63"/>
      <c r="BU606" s="63"/>
      <c r="BV606" s="63"/>
      <c r="BW606" s="63"/>
      <c r="BX606" s="63"/>
      <c r="BY606" s="63"/>
      <c r="BZ606" s="63"/>
      <c r="CA606" s="63"/>
      <c r="CB606" s="63"/>
      <c r="CC606" s="63"/>
      <c r="CD606" s="63"/>
      <c r="CE606" s="63"/>
      <c r="CF606" s="63"/>
      <c r="CG606" s="63"/>
      <c r="CH606" s="63"/>
      <c r="CI606" s="63"/>
      <c r="CJ606" s="63"/>
      <c r="CK606" s="63"/>
    </row>
    <row r="607" spans="2:89" ht="13.5" hidden="1" outlineLevel="1">
      <c r="B607" s="15" t="s">
        <v>137</v>
      </c>
      <c r="C607" s="240">
        <v>87</v>
      </c>
      <c r="D607" s="240">
        <v>6</v>
      </c>
      <c r="E607" s="240"/>
      <c r="F607" s="240">
        <v>6</v>
      </c>
      <c r="G607" s="241">
        <v>10</v>
      </c>
      <c r="H607" s="241"/>
      <c r="I607" s="241"/>
      <c r="J607" s="241">
        <v>18</v>
      </c>
      <c r="K607" s="241">
        <v>2</v>
      </c>
      <c r="L607" s="241"/>
      <c r="M607" s="241"/>
      <c r="N607" s="241"/>
      <c r="O607" s="241"/>
      <c r="P607" s="241"/>
      <c r="Q607" s="241"/>
      <c r="R607" s="241"/>
      <c r="S607" s="241">
        <v>2</v>
      </c>
      <c r="T607" s="241"/>
      <c r="U607" s="241"/>
      <c r="V607" s="241"/>
      <c r="W607" s="241"/>
      <c r="X607" s="241"/>
      <c r="Y607" s="241"/>
      <c r="Z607" s="242">
        <f t="shared" si="3516"/>
        <v>131</v>
      </c>
      <c r="AA607" s="243">
        <f t="shared" si="3631"/>
        <v>505</v>
      </c>
      <c r="AB607" s="51"/>
      <c r="AC607" s="59" t="s">
        <v>137</v>
      </c>
      <c r="AD607" s="60">
        <f t="shared" si="3517"/>
        <v>99</v>
      </c>
      <c r="AE607" s="60">
        <f t="shared" si="4265"/>
        <v>10</v>
      </c>
      <c r="AF607" s="60">
        <f t="shared" si="4266"/>
        <v>0</v>
      </c>
      <c r="AG607" s="60">
        <f t="shared" si="4267"/>
        <v>0</v>
      </c>
      <c r="AH607" s="60">
        <f t="shared" si="4261"/>
        <v>18</v>
      </c>
      <c r="AI607" s="60">
        <f t="shared" si="4262"/>
        <v>2</v>
      </c>
      <c r="AJ607" s="60">
        <f t="shared" si="4263"/>
        <v>0</v>
      </c>
      <c r="AK607" s="60">
        <f t="shared" si="4264"/>
        <v>0</v>
      </c>
      <c r="AL607" s="60">
        <f t="shared" si="3518"/>
        <v>2</v>
      </c>
      <c r="AM607" s="60">
        <f t="shared" si="3519"/>
        <v>0</v>
      </c>
      <c r="AN607" s="61">
        <f t="shared" si="3520"/>
        <v>131</v>
      </c>
      <c r="AO607" s="236"/>
      <c r="AP607" s="51"/>
      <c r="AQ607" s="51"/>
      <c r="AR607" s="51"/>
      <c r="AS607" s="51"/>
      <c r="AT607" s="51"/>
      <c r="AU607" s="51"/>
      <c r="AV607" s="51"/>
      <c r="AW607" s="51"/>
      <c r="AX607" s="51"/>
      <c r="AY607" s="51"/>
      <c r="AZ607" s="51"/>
      <c r="BA607" s="51"/>
      <c r="BB607" s="51"/>
      <c r="BC607" s="51"/>
      <c r="BD607" s="51"/>
      <c r="BE607" s="51"/>
      <c r="BF607" s="51"/>
      <c r="BG607" s="51"/>
      <c r="BH607" s="51"/>
      <c r="BI607" s="51"/>
      <c r="BJ607" s="51"/>
      <c r="BK607" s="51"/>
      <c r="BL607" s="51"/>
      <c r="BM607" s="51"/>
      <c r="BN607" s="51"/>
      <c r="BO607" s="51"/>
      <c r="BP607" s="51"/>
      <c r="BQ607" s="51"/>
      <c r="BR607" s="63"/>
      <c r="BS607" s="63"/>
      <c r="BT607" s="63"/>
      <c r="BU607" s="63"/>
      <c r="BV607" s="63"/>
      <c r="BW607" s="63"/>
      <c r="BX607" s="63"/>
      <c r="BY607" s="63"/>
      <c r="BZ607" s="63"/>
      <c r="CA607" s="63"/>
      <c r="CB607" s="63"/>
      <c r="CC607" s="63"/>
      <c r="CD607" s="63"/>
      <c r="CE607" s="63"/>
      <c r="CF607" s="63"/>
      <c r="CG607" s="63"/>
      <c r="CH607" s="63"/>
      <c r="CI607" s="63"/>
      <c r="CJ607" s="63"/>
      <c r="CK607" s="63"/>
    </row>
    <row r="608" spans="2:89" ht="13.5" hidden="1" outlineLevel="1">
      <c r="B608" s="15" t="s">
        <v>138</v>
      </c>
      <c r="C608" s="240">
        <v>96</v>
      </c>
      <c r="D608" s="240">
        <v>6</v>
      </c>
      <c r="E608" s="240">
        <v>2</v>
      </c>
      <c r="F608" s="240">
        <v>8</v>
      </c>
      <c r="G608" s="241">
        <v>3</v>
      </c>
      <c r="H608" s="241"/>
      <c r="I608" s="241"/>
      <c r="J608" s="241">
        <v>10</v>
      </c>
      <c r="K608" s="241">
        <v>1</v>
      </c>
      <c r="L608" s="241"/>
      <c r="M608" s="241"/>
      <c r="N608" s="241"/>
      <c r="O608" s="241">
        <v>1</v>
      </c>
      <c r="P608" s="241"/>
      <c r="Q608" s="241"/>
      <c r="R608" s="241"/>
      <c r="S608" s="241">
        <v>8</v>
      </c>
      <c r="T608" s="241"/>
      <c r="U608" s="241"/>
      <c r="V608" s="241"/>
      <c r="W608" s="241"/>
      <c r="X608" s="241"/>
      <c r="Y608" s="241"/>
      <c r="Z608" s="242">
        <f t="shared" si="3516"/>
        <v>135</v>
      </c>
      <c r="AA608" s="243">
        <f t="shared" si="3631"/>
        <v>499</v>
      </c>
      <c r="AB608" s="51"/>
      <c r="AC608" s="59" t="s">
        <v>138</v>
      </c>
      <c r="AD608" s="60">
        <f t="shared" si="3517"/>
        <v>112</v>
      </c>
      <c r="AE608" s="60">
        <f t="shared" si="4265"/>
        <v>3</v>
      </c>
      <c r="AF608" s="60">
        <f t="shared" si="4266"/>
        <v>0</v>
      </c>
      <c r="AG608" s="60">
        <f t="shared" si="4267"/>
        <v>0</v>
      </c>
      <c r="AH608" s="60">
        <f t="shared" si="4261"/>
        <v>10</v>
      </c>
      <c r="AI608" s="60">
        <f t="shared" si="4262"/>
        <v>1</v>
      </c>
      <c r="AJ608" s="60">
        <f t="shared" si="4263"/>
        <v>0</v>
      </c>
      <c r="AK608" s="60">
        <f t="shared" si="4264"/>
        <v>0</v>
      </c>
      <c r="AL608" s="60">
        <f t="shared" si="3518"/>
        <v>9</v>
      </c>
      <c r="AM608" s="60">
        <f t="shared" si="3519"/>
        <v>0</v>
      </c>
      <c r="AN608" s="61">
        <f t="shared" si="3520"/>
        <v>135</v>
      </c>
      <c r="AO608" s="236"/>
      <c r="AP608" s="51"/>
      <c r="AQ608" s="51"/>
      <c r="AR608" s="51"/>
      <c r="AS608" s="51"/>
      <c r="AT608" s="51"/>
      <c r="AU608" s="51"/>
      <c r="AV608" s="51"/>
      <c r="AW608" s="51"/>
      <c r="AX608" s="51"/>
      <c r="AY608" s="51"/>
      <c r="AZ608" s="51"/>
      <c r="BA608" s="51"/>
      <c r="BB608" s="51"/>
      <c r="BC608" s="51"/>
      <c r="BD608" s="51"/>
      <c r="BE608" s="51"/>
      <c r="BF608" s="51"/>
      <c r="BG608" s="51"/>
      <c r="BH608" s="51"/>
      <c r="BI608" s="51"/>
      <c r="BJ608" s="51"/>
      <c r="BK608" s="51"/>
      <c r="BL608" s="51"/>
      <c r="BM608" s="51"/>
      <c r="BN608" s="51"/>
      <c r="BO608" s="51"/>
      <c r="BP608" s="51"/>
      <c r="BQ608" s="51"/>
      <c r="BR608" s="63"/>
      <c r="BS608" s="63"/>
      <c r="BT608" s="63"/>
      <c r="BU608" s="63"/>
      <c r="BV608" s="63"/>
      <c r="BW608" s="63"/>
      <c r="BX608" s="63"/>
      <c r="BY608" s="63"/>
      <c r="BZ608" s="63"/>
      <c r="CA608" s="63"/>
      <c r="CB608" s="63"/>
      <c r="CC608" s="63"/>
      <c r="CD608" s="63"/>
      <c r="CE608" s="63"/>
      <c r="CF608" s="63"/>
      <c r="CG608" s="63"/>
      <c r="CH608" s="63"/>
      <c r="CI608" s="63"/>
      <c r="CJ608" s="63"/>
      <c r="CK608" s="63"/>
    </row>
    <row r="609" spans="2:89" ht="13.5" hidden="1" outlineLevel="1">
      <c r="B609" s="15" t="s">
        <v>139</v>
      </c>
      <c r="C609" s="240">
        <v>77</v>
      </c>
      <c r="D609" s="240">
        <v>8</v>
      </c>
      <c r="E609" s="240">
        <v>1</v>
      </c>
      <c r="F609" s="240">
        <v>9</v>
      </c>
      <c r="G609" s="241">
        <v>4</v>
      </c>
      <c r="H609" s="241"/>
      <c r="I609" s="241"/>
      <c r="J609" s="241">
        <v>8</v>
      </c>
      <c r="K609" s="241">
        <v>2</v>
      </c>
      <c r="L609" s="241"/>
      <c r="M609" s="241"/>
      <c r="N609" s="241"/>
      <c r="O609" s="241"/>
      <c r="P609" s="241"/>
      <c r="Q609" s="241"/>
      <c r="R609" s="241">
        <v>1</v>
      </c>
      <c r="S609" s="241">
        <v>5</v>
      </c>
      <c r="T609" s="241"/>
      <c r="U609" s="241"/>
      <c r="V609" s="241"/>
      <c r="W609" s="241"/>
      <c r="X609" s="241"/>
      <c r="Y609" s="241"/>
      <c r="Z609" s="242">
        <f t="shared" si="3516"/>
        <v>115</v>
      </c>
      <c r="AA609" s="243">
        <f t="shared" si="3631"/>
        <v>495</v>
      </c>
      <c r="AB609" s="51"/>
      <c r="AC609" s="59" t="s">
        <v>139</v>
      </c>
      <c r="AD609" s="60">
        <f t="shared" si="3517"/>
        <v>95</v>
      </c>
      <c r="AE609" s="60">
        <f t="shared" si="4265"/>
        <v>4</v>
      </c>
      <c r="AF609" s="60">
        <f t="shared" si="4266"/>
        <v>0</v>
      </c>
      <c r="AG609" s="60">
        <f t="shared" si="4267"/>
        <v>0</v>
      </c>
      <c r="AH609" s="60">
        <f t="shared" si="4261"/>
        <v>8</v>
      </c>
      <c r="AI609" s="60">
        <f t="shared" si="4262"/>
        <v>2</v>
      </c>
      <c r="AJ609" s="60">
        <f t="shared" si="4263"/>
        <v>0</v>
      </c>
      <c r="AK609" s="60">
        <f t="shared" si="4264"/>
        <v>0</v>
      </c>
      <c r="AL609" s="60">
        <f t="shared" si="3518"/>
        <v>6</v>
      </c>
      <c r="AM609" s="60">
        <f t="shared" si="3519"/>
        <v>0</v>
      </c>
      <c r="AN609" s="61">
        <f t="shared" si="3520"/>
        <v>115</v>
      </c>
      <c r="AO609" s="236"/>
      <c r="AP609" s="51"/>
      <c r="AQ609" s="51"/>
      <c r="AR609" s="51"/>
      <c r="AS609" s="51"/>
      <c r="AT609" s="51"/>
      <c r="AU609" s="51"/>
      <c r="AV609" s="51"/>
      <c r="AW609" s="51"/>
      <c r="AX609" s="51"/>
      <c r="AY609" s="51"/>
      <c r="AZ609" s="51"/>
      <c r="BA609" s="51"/>
      <c r="BB609" s="51"/>
      <c r="BC609" s="51"/>
      <c r="BD609" s="51"/>
      <c r="BE609" s="51"/>
      <c r="BF609" s="51"/>
      <c r="BG609" s="51"/>
      <c r="BH609" s="51"/>
      <c r="BI609" s="51"/>
      <c r="BJ609" s="51"/>
      <c r="BK609" s="51"/>
      <c r="BL609" s="51"/>
      <c r="BM609" s="51"/>
      <c r="BN609" s="51"/>
      <c r="BO609" s="51"/>
      <c r="BP609" s="51"/>
      <c r="BQ609" s="51"/>
      <c r="BR609" s="63"/>
      <c r="BS609" s="63"/>
      <c r="BT609" s="63"/>
      <c r="BU609" s="63"/>
      <c r="BV609" s="63"/>
      <c r="BW609" s="63"/>
      <c r="BX609" s="63"/>
      <c r="BY609" s="63"/>
      <c r="BZ609" s="63"/>
      <c r="CA609" s="63"/>
      <c r="CB609" s="63"/>
      <c r="CC609" s="63"/>
      <c r="CD609" s="63"/>
      <c r="CE609" s="63"/>
      <c r="CF609" s="63"/>
      <c r="CG609" s="63"/>
      <c r="CH609" s="63"/>
      <c r="CI609" s="63"/>
      <c r="CJ609" s="63"/>
      <c r="CK609" s="63"/>
    </row>
    <row r="610" spans="2:89" ht="13.5" hidden="1" outlineLevel="1">
      <c r="B610" s="15" t="s">
        <v>140</v>
      </c>
      <c r="C610" s="240">
        <v>83</v>
      </c>
      <c r="D610" s="240">
        <v>3</v>
      </c>
      <c r="E610" s="240"/>
      <c r="F610" s="240">
        <v>3</v>
      </c>
      <c r="G610" s="241">
        <v>3</v>
      </c>
      <c r="H610" s="241"/>
      <c r="I610" s="241"/>
      <c r="J610" s="241">
        <v>17</v>
      </c>
      <c r="K610" s="241">
        <v>1</v>
      </c>
      <c r="L610" s="241">
        <v>2</v>
      </c>
      <c r="M610" s="241"/>
      <c r="N610" s="241"/>
      <c r="O610" s="241"/>
      <c r="P610" s="241"/>
      <c r="Q610" s="241"/>
      <c r="R610" s="241"/>
      <c r="S610" s="241">
        <v>1</v>
      </c>
      <c r="T610" s="241"/>
      <c r="U610" s="241"/>
      <c r="V610" s="241"/>
      <c r="W610" s="241"/>
      <c r="X610" s="241"/>
      <c r="Y610" s="241"/>
      <c r="Z610" s="242">
        <f t="shared" si="3516"/>
        <v>113</v>
      </c>
      <c r="AA610" s="243">
        <f t="shared" si="3631"/>
        <v>494</v>
      </c>
      <c r="AB610" s="51"/>
      <c r="AC610" s="56" t="s">
        <v>140</v>
      </c>
      <c r="AD610" s="57">
        <f t="shared" si="3517"/>
        <v>89</v>
      </c>
      <c r="AE610" s="57">
        <f t="shared" si="4265"/>
        <v>3</v>
      </c>
      <c r="AF610" s="57">
        <f t="shared" si="4266"/>
        <v>0</v>
      </c>
      <c r="AG610" s="57">
        <f t="shared" si="4267"/>
        <v>0</v>
      </c>
      <c r="AH610" s="57">
        <f t="shared" si="4261"/>
        <v>17</v>
      </c>
      <c r="AI610" s="57">
        <f t="shared" si="4262"/>
        <v>1</v>
      </c>
      <c r="AJ610" s="57">
        <f t="shared" si="4263"/>
        <v>2</v>
      </c>
      <c r="AK610" s="57">
        <f t="shared" si="4264"/>
        <v>0</v>
      </c>
      <c r="AL610" s="57">
        <f t="shared" si="3518"/>
        <v>1</v>
      </c>
      <c r="AM610" s="57">
        <f t="shared" si="3519"/>
        <v>0</v>
      </c>
      <c r="AN610" s="58">
        <f t="shared" si="3520"/>
        <v>113</v>
      </c>
      <c r="AO610" s="236"/>
      <c r="AP610" s="51"/>
      <c r="AQ610" s="51"/>
      <c r="AR610" s="51"/>
      <c r="AS610" s="51"/>
      <c r="AT610" s="51"/>
      <c r="AU610" s="51"/>
      <c r="AV610" s="51"/>
      <c r="AW610" s="51"/>
      <c r="AX610" s="51"/>
      <c r="AY610" s="51"/>
      <c r="AZ610" s="51"/>
      <c r="BA610" s="51"/>
      <c r="BB610" s="51"/>
      <c r="BC610" s="51"/>
      <c r="BD610" s="51"/>
      <c r="BE610" s="51"/>
      <c r="BF610" s="51"/>
      <c r="BG610" s="51"/>
      <c r="BH610" s="51"/>
      <c r="BI610" s="51"/>
      <c r="BJ610" s="51"/>
      <c r="BK610" s="51"/>
      <c r="BL610" s="51"/>
      <c r="BM610" s="51"/>
      <c r="BN610" s="51"/>
      <c r="BO610" s="51"/>
      <c r="BP610" s="51"/>
      <c r="BQ610" s="51"/>
      <c r="BR610" s="63"/>
      <c r="BS610" s="63"/>
      <c r="BT610" s="63"/>
      <c r="BU610" s="63"/>
      <c r="BV610" s="63"/>
      <c r="BW610" s="63"/>
      <c r="BX610" s="63"/>
      <c r="BY610" s="63"/>
      <c r="BZ610" s="63"/>
      <c r="CA610" s="63"/>
      <c r="CB610" s="63"/>
      <c r="CC610" s="63"/>
      <c r="CD610" s="63"/>
      <c r="CE610" s="63"/>
      <c r="CF610" s="63"/>
      <c r="CG610" s="63"/>
      <c r="CH610" s="63"/>
      <c r="CI610" s="63"/>
      <c r="CJ610" s="63"/>
      <c r="CK610" s="63"/>
    </row>
    <row r="611" spans="2:89" ht="13.5" hidden="1" outlineLevel="1">
      <c r="B611" s="15" t="s">
        <v>141</v>
      </c>
      <c r="C611" s="240">
        <v>95</v>
      </c>
      <c r="D611" s="240">
        <v>6</v>
      </c>
      <c r="E611" s="240"/>
      <c r="F611" s="240">
        <v>5</v>
      </c>
      <c r="G611" s="241">
        <v>2</v>
      </c>
      <c r="H611" s="241">
        <v>1</v>
      </c>
      <c r="I611" s="241"/>
      <c r="J611" s="241">
        <v>13</v>
      </c>
      <c r="K611" s="241">
        <v>1</v>
      </c>
      <c r="L611" s="241"/>
      <c r="M611" s="241"/>
      <c r="N611" s="241"/>
      <c r="O611" s="241"/>
      <c r="P611" s="241"/>
      <c r="Q611" s="241"/>
      <c r="R611" s="241">
        <v>3</v>
      </c>
      <c r="S611" s="241">
        <v>8</v>
      </c>
      <c r="T611" s="241"/>
      <c r="U611" s="241"/>
      <c r="V611" s="241"/>
      <c r="W611" s="241"/>
      <c r="X611" s="241"/>
      <c r="Y611" s="241"/>
      <c r="Z611" s="242">
        <f t="shared" ref="Z611:Z641" si="4268">SUM(C611:Y611)</f>
        <v>134</v>
      </c>
      <c r="AA611" s="243">
        <f t="shared" si="3631"/>
        <v>497</v>
      </c>
      <c r="AB611" s="51"/>
      <c r="AC611" s="56" t="s">
        <v>141</v>
      </c>
      <c r="AD611" s="57">
        <f t="shared" ref="AD611:AD641" si="4269">SUM(C611:F611)</f>
        <v>106</v>
      </c>
      <c r="AE611" s="57">
        <f t="shared" si="4265"/>
        <v>2</v>
      </c>
      <c r="AF611" s="57">
        <f t="shared" si="4266"/>
        <v>1</v>
      </c>
      <c r="AG611" s="57">
        <f t="shared" si="4267"/>
        <v>0</v>
      </c>
      <c r="AH611" s="57">
        <f t="shared" si="4261"/>
        <v>13</v>
      </c>
      <c r="AI611" s="57">
        <f t="shared" si="4262"/>
        <v>1</v>
      </c>
      <c r="AJ611" s="57">
        <f t="shared" si="4263"/>
        <v>0</v>
      </c>
      <c r="AK611" s="57">
        <f t="shared" si="4264"/>
        <v>0</v>
      </c>
      <c r="AL611" s="57">
        <f t="shared" ref="AL611:AL641" si="4270">SUM(N611:T611)</f>
        <v>11</v>
      </c>
      <c r="AM611" s="57">
        <f t="shared" ref="AM611:AM641" si="4271">SUM(U611:Y611)</f>
        <v>0</v>
      </c>
      <c r="AN611" s="58">
        <f t="shared" ref="AN611:AN641" si="4272">SUM(AD611:AM611)</f>
        <v>134</v>
      </c>
      <c r="AO611" s="236"/>
      <c r="AP611" s="51"/>
      <c r="AQ611" s="51"/>
      <c r="AR611" s="51"/>
      <c r="AS611" s="51"/>
      <c r="AT611" s="51"/>
      <c r="AU611" s="51"/>
      <c r="AV611" s="51"/>
      <c r="AW611" s="51"/>
      <c r="AX611" s="51"/>
      <c r="AY611" s="51"/>
      <c r="AZ611" s="51"/>
      <c r="BA611" s="51"/>
      <c r="BB611" s="51"/>
      <c r="BC611" s="51"/>
      <c r="BD611" s="51"/>
      <c r="BE611" s="51"/>
      <c r="BF611" s="51"/>
      <c r="BG611" s="51"/>
      <c r="BH611" s="51"/>
      <c r="BI611" s="51"/>
      <c r="BJ611" s="51"/>
      <c r="BK611" s="51"/>
      <c r="BL611" s="51"/>
      <c r="BM611" s="51"/>
      <c r="BN611" s="51"/>
      <c r="BO611" s="51"/>
      <c r="BP611" s="51"/>
      <c r="BQ611" s="51"/>
      <c r="BR611" s="63"/>
      <c r="BS611" s="63"/>
      <c r="BT611" s="63"/>
      <c r="BU611" s="63"/>
      <c r="BV611" s="63"/>
      <c r="BW611" s="63"/>
      <c r="BX611" s="63"/>
      <c r="BY611" s="63"/>
      <c r="BZ611" s="63"/>
      <c r="CA611" s="63"/>
      <c r="CB611" s="63"/>
      <c r="CC611" s="63"/>
      <c r="CD611" s="63"/>
      <c r="CE611" s="63"/>
      <c r="CF611" s="63"/>
      <c r="CG611" s="63"/>
      <c r="CH611" s="63"/>
      <c r="CI611" s="63"/>
      <c r="CJ611" s="63"/>
      <c r="CK611" s="63"/>
    </row>
    <row r="612" spans="2:89" ht="13.5" hidden="1" outlineLevel="1">
      <c r="B612" s="15" t="s">
        <v>142</v>
      </c>
      <c r="C612" s="240">
        <v>86</v>
      </c>
      <c r="D612" s="240">
        <v>5</v>
      </c>
      <c r="E612" s="240">
        <v>1</v>
      </c>
      <c r="F612" s="240">
        <v>6</v>
      </c>
      <c r="G612" s="241">
        <v>2</v>
      </c>
      <c r="H612" s="241"/>
      <c r="I612" s="241"/>
      <c r="J612" s="241">
        <v>18</v>
      </c>
      <c r="K612" s="241">
        <v>1</v>
      </c>
      <c r="L612" s="241"/>
      <c r="M612" s="241"/>
      <c r="N612" s="241"/>
      <c r="O612" s="241"/>
      <c r="P612" s="241"/>
      <c r="Q612" s="241"/>
      <c r="R612" s="241">
        <v>1</v>
      </c>
      <c r="S612" s="241">
        <v>7</v>
      </c>
      <c r="T612" s="241"/>
      <c r="U612" s="241"/>
      <c r="V612" s="241"/>
      <c r="W612" s="241"/>
      <c r="X612" s="241"/>
      <c r="Y612" s="241"/>
      <c r="Z612" s="242">
        <f t="shared" si="4268"/>
        <v>127</v>
      </c>
      <c r="AA612" s="243">
        <f t="shared" si="3631"/>
        <v>489</v>
      </c>
      <c r="AB612" s="51"/>
      <c r="AC612" s="56" t="s">
        <v>142</v>
      </c>
      <c r="AD612" s="57">
        <f t="shared" si="4269"/>
        <v>98</v>
      </c>
      <c r="AE612" s="57">
        <f t="shared" si="4265"/>
        <v>2</v>
      </c>
      <c r="AF612" s="57">
        <f t="shared" si="4266"/>
        <v>0</v>
      </c>
      <c r="AG612" s="57">
        <f t="shared" si="4267"/>
        <v>0</v>
      </c>
      <c r="AH612" s="57">
        <f t="shared" si="4261"/>
        <v>18</v>
      </c>
      <c r="AI612" s="57">
        <f t="shared" si="4262"/>
        <v>1</v>
      </c>
      <c r="AJ612" s="57">
        <f t="shared" si="4263"/>
        <v>0</v>
      </c>
      <c r="AK612" s="57">
        <f t="shared" si="4264"/>
        <v>0</v>
      </c>
      <c r="AL612" s="57">
        <f t="shared" si="4270"/>
        <v>8</v>
      </c>
      <c r="AM612" s="57">
        <f t="shared" si="4271"/>
        <v>0</v>
      </c>
      <c r="AN612" s="58">
        <f t="shared" si="4272"/>
        <v>127</v>
      </c>
      <c r="AO612" s="236"/>
      <c r="AP612" s="51"/>
      <c r="AQ612" s="51"/>
      <c r="AR612" s="51"/>
      <c r="AS612" s="51"/>
      <c r="AT612" s="51"/>
      <c r="AU612" s="51"/>
      <c r="AV612" s="51"/>
      <c r="AW612" s="51"/>
      <c r="AX612" s="51"/>
      <c r="AY612" s="51"/>
      <c r="AZ612" s="51"/>
      <c r="BA612" s="51"/>
      <c r="BB612" s="51"/>
      <c r="BC612" s="51"/>
      <c r="BD612" s="51"/>
      <c r="BE612" s="51"/>
      <c r="BF612" s="51"/>
      <c r="BG612" s="51"/>
      <c r="BH612" s="51"/>
      <c r="BI612" s="51"/>
      <c r="BJ612" s="51"/>
      <c r="BK612" s="51"/>
      <c r="BL612" s="51"/>
      <c r="BM612" s="51"/>
      <c r="BN612" s="51"/>
      <c r="BO612" s="51"/>
      <c r="BP612" s="51"/>
      <c r="BQ612" s="51"/>
      <c r="BR612" s="63"/>
      <c r="BS612" s="63"/>
      <c r="BT612" s="63"/>
      <c r="BU612" s="63"/>
      <c r="BV612" s="63"/>
      <c r="BW612" s="63"/>
      <c r="BX612" s="63"/>
      <c r="BY612" s="63"/>
      <c r="BZ612" s="63"/>
      <c r="CA612" s="63"/>
      <c r="CB612" s="63"/>
      <c r="CC612" s="63"/>
      <c r="CD612" s="63"/>
      <c r="CE612" s="63"/>
      <c r="CF612" s="63"/>
      <c r="CG612" s="63"/>
      <c r="CH612" s="63"/>
      <c r="CI612" s="63"/>
      <c r="CJ612" s="63"/>
      <c r="CK612" s="63"/>
    </row>
    <row r="613" spans="2:89" ht="13.5" hidden="1" outlineLevel="1">
      <c r="B613" s="15" t="s">
        <v>143</v>
      </c>
      <c r="C613" s="240">
        <v>107</v>
      </c>
      <c r="D613" s="240">
        <v>6</v>
      </c>
      <c r="E613" s="240"/>
      <c r="F613" s="240">
        <v>4</v>
      </c>
      <c r="G613" s="241">
        <v>2</v>
      </c>
      <c r="H613" s="241"/>
      <c r="I613" s="241"/>
      <c r="J613" s="241">
        <v>12</v>
      </c>
      <c r="K613" s="241">
        <v>1</v>
      </c>
      <c r="L613" s="241"/>
      <c r="M613" s="241"/>
      <c r="N613" s="241"/>
      <c r="O613" s="241"/>
      <c r="P613" s="241"/>
      <c r="Q613" s="241"/>
      <c r="R613" s="241">
        <v>6</v>
      </c>
      <c r="S613" s="241">
        <v>5</v>
      </c>
      <c r="T613" s="241"/>
      <c r="U613" s="241"/>
      <c r="V613" s="241"/>
      <c r="W613" s="241"/>
      <c r="X613" s="241"/>
      <c r="Y613" s="241"/>
      <c r="Z613" s="242">
        <f t="shared" si="4268"/>
        <v>143</v>
      </c>
      <c r="AA613" s="243">
        <f t="shared" si="3631"/>
        <v>517</v>
      </c>
      <c r="AB613" s="51"/>
      <c r="AC613" s="56" t="s">
        <v>143</v>
      </c>
      <c r="AD613" s="57">
        <f t="shared" si="4269"/>
        <v>117</v>
      </c>
      <c r="AE613" s="57">
        <f t="shared" si="4265"/>
        <v>2</v>
      </c>
      <c r="AF613" s="57">
        <f t="shared" si="4266"/>
        <v>0</v>
      </c>
      <c r="AG613" s="57">
        <f t="shared" si="4267"/>
        <v>0</v>
      </c>
      <c r="AH613" s="57">
        <f t="shared" si="4261"/>
        <v>12</v>
      </c>
      <c r="AI613" s="57">
        <f t="shared" si="4262"/>
        <v>1</v>
      </c>
      <c r="AJ613" s="57">
        <f t="shared" si="4263"/>
        <v>0</v>
      </c>
      <c r="AK613" s="57">
        <f t="shared" si="4264"/>
        <v>0</v>
      </c>
      <c r="AL613" s="57">
        <f t="shared" si="4270"/>
        <v>11</v>
      </c>
      <c r="AM613" s="57">
        <f t="shared" si="4271"/>
        <v>0</v>
      </c>
      <c r="AN613" s="58">
        <f t="shared" si="4272"/>
        <v>143</v>
      </c>
      <c r="AO613" s="236"/>
      <c r="AP613" s="51"/>
      <c r="AQ613" s="51"/>
      <c r="AR613" s="51"/>
      <c r="AS613" s="51"/>
      <c r="AT613" s="51"/>
      <c r="AU613" s="51"/>
      <c r="AV613" s="51"/>
      <c r="AW613" s="51"/>
      <c r="AX613" s="51"/>
      <c r="AY613" s="51"/>
      <c r="AZ613" s="51"/>
      <c r="BA613" s="51"/>
      <c r="BB613" s="51"/>
      <c r="BC613" s="51"/>
      <c r="BD613" s="51"/>
      <c r="BE613" s="51"/>
      <c r="BF613" s="51"/>
      <c r="BG613" s="51"/>
      <c r="BH613" s="51"/>
      <c r="BI613" s="51"/>
      <c r="BJ613" s="51"/>
      <c r="BK613" s="51"/>
      <c r="BL613" s="51"/>
      <c r="BM613" s="51"/>
      <c r="BN613" s="51"/>
      <c r="BO613" s="51"/>
      <c r="BP613" s="51"/>
      <c r="BQ613" s="51"/>
      <c r="BR613" s="63"/>
      <c r="BS613" s="63"/>
      <c r="BT613" s="63"/>
      <c r="BU613" s="63"/>
      <c r="BV613" s="63"/>
      <c r="BW613" s="63"/>
      <c r="BX613" s="63"/>
      <c r="BY613" s="63"/>
      <c r="BZ613" s="63"/>
      <c r="CA613" s="63"/>
      <c r="CB613" s="63"/>
      <c r="CC613" s="63"/>
      <c r="CD613" s="63"/>
      <c r="CE613" s="63"/>
      <c r="CF613" s="63"/>
      <c r="CG613" s="63"/>
      <c r="CH613" s="63"/>
      <c r="CI613" s="63"/>
      <c r="CJ613" s="63"/>
      <c r="CK613" s="63"/>
    </row>
    <row r="614" spans="2:89" ht="13.5" hidden="1" outlineLevel="1">
      <c r="B614" s="15" t="s">
        <v>144</v>
      </c>
      <c r="C614" s="240">
        <v>105</v>
      </c>
      <c r="D614" s="240">
        <v>4</v>
      </c>
      <c r="E614" s="240">
        <v>1</v>
      </c>
      <c r="F614" s="240">
        <v>7</v>
      </c>
      <c r="G614" s="241">
        <v>2</v>
      </c>
      <c r="H614" s="241"/>
      <c r="I614" s="241"/>
      <c r="J614" s="241">
        <v>12</v>
      </c>
      <c r="K614" s="241"/>
      <c r="L614" s="241"/>
      <c r="M614" s="241"/>
      <c r="N614" s="241"/>
      <c r="O614" s="241">
        <v>1</v>
      </c>
      <c r="P614" s="241"/>
      <c r="Q614" s="241"/>
      <c r="R614" s="241">
        <v>1</v>
      </c>
      <c r="S614" s="241">
        <v>9</v>
      </c>
      <c r="T614" s="241"/>
      <c r="U614" s="241"/>
      <c r="V614" s="241"/>
      <c r="W614" s="241"/>
      <c r="X614" s="241"/>
      <c r="Y614" s="241"/>
      <c r="Z614" s="242">
        <f t="shared" si="4268"/>
        <v>142</v>
      </c>
      <c r="AA614" s="243">
        <f t="shared" ref="AA614:AA641" si="4273">SUM(Z611:Z614)</f>
        <v>546</v>
      </c>
      <c r="AB614" s="51"/>
      <c r="AC614" s="59" t="s">
        <v>144</v>
      </c>
      <c r="AD614" s="60">
        <f t="shared" si="4269"/>
        <v>117</v>
      </c>
      <c r="AE614" s="60">
        <f t="shared" si="4265"/>
        <v>2</v>
      </c>
      <c r="AF614" s="60">
        <f t="shared" si="4266"/>
        <v>0</v>
      </c>
      <c r="AG614" s="60">
        <f t="shared" si="4267"/>
        <v>0</v>
      </c>
      <c r="AH614" s="60">
        <f t="shared" si="4261"/>
        <v>12</v>
      </c>
      <c r="AI614" s="60">
        <f t="shared" si="4262"/>
        <v>0</v>
      </c>
      <c r="AJ614" s="60">
        <f t="shared" si="4263"/>
        <v>0</v>
      </c>
      <c r="AK614" s="60">
        <f t="shared" si="4264"/>
        <v>0</v>
      </c>
      <c r="AL614" s="60">
        <f t="shared" si="4270"/>
        <v>11</v>
      </c>
      <c r="AM614" s="60">
        <f t="shared" si="4271"/>
        <v>0</v>
      </c>
      <c r="AN614" s="61">
        <f t="shared" si="4272"/>
        <v>142</v>
      </c>
      <c r="AO614" s="236"/>
      <c r="AP614" s="51"/>
      <c r="AQ614" s="51"/>
      <c r="AR614" s="51"/>
      <c r="AS614" s="51"/>
      <c r="AT614" s="51"/>
      <c r="AU614" s="51"/>
      <c r="AV614" s="51"/>
      <c r="AW614" s="51"/>
      <c r="AX614" s="51"/>
      <c r="AY614" s="51"/>
      <c r="AZ614" s="51"/>
      <c r="BA614" s="51"/>
      <c r="BB614" s="51"/>
      <c r="BC614" s="51"/>
      <c r="BD614" s="51"/>
      <c r="BE614" s="51"/>
      <c r="BF614" s="51"/>
      <c r="BG614" s="51"/>
      <c r="BH614" s="51"/>
      <c r="BI614" s="51"/>
      <c r="BJ614" s="51"/>
      <c r="BK614" s="51"/>
      <c r="BL614" s="51"/>
      <c r="BM614" s="51"/>
      <c r="BN614" s="51"/>
      <c r="BO614" s="51"/>
      <c r="BP614" s="51"/>
      <c r="BQ614" s="51"/>
      <c r="BR614" s="63"/>
      <c r="BS614" s="63"/>
      <c r="BT614" s="63"/>
      <c r="BU614" s="63"/>
      <c r="BV614" s="63"/>
      <c r="BW614" s="63"/>
      <c r="BX614" s="63"/>
      <c r="BY614" s="63"/>
      <c r="BZ614" s="63"/>
      <c r="CA614" s="63"/>
      <c r="CB614" s="63"/>
      <c r="CC614" s="63"/>
      <c r="CD614" s="63"/>
      <c r="CE614" s="63"/>
      <c r="CF614" s="63"/>
      <c r="CG614" s="63"/>
      <c r="CH614" s="63"/>
      <c r="CI614" s="63"/>
      <c r="CJ614" s="63"/>
      <c r="CK614" s="63"/>
    </row>
    <row r="615" spans="2:89" ht="13.5" hidden="1" outlineLevel="1">
      <c r="B615" s="15" t="s">
        <v>145</v>
      </c>
      <c r="C615" s="240">
        <v>90</v>
      </c>
      <c r="D615" s="240">
        <v>6</v>
      </c>
      <c r="E615" s="240">
        <v>2</v>
      </c>
      <c r="F615" s="240">
        <v>7</v>
      </c>
      <c r="G615" s="241">
        <v>2</v>
      </c>
      <c r="H615" s="241">
        <v>1</v>
      </c>
      <c r="I615" s="241"/>
      <c r="J615" s="241">
        <v>5</v>
      </c>
      <c r="K615" s="241">
        <v>2</v>
      </c>
      <c r="L615" s="241"/>
      <c r="M615" s="241"/>
      <c r="N615" s="241"/>
      <c r="O615" s="241">
        <v>1</v>
      </c>
      <c r="P615" s="241">
        <v>1</v>
      </c>
      <c r="Q615" s="241"/>
      <c r="R615" s="241">
        <v>2</v>
      </c>
      <c r="S615" s="241">
        <v>6</v>
      </c>
      <c r="T615" s="241"/>
      <c r="U615" s="241"/>
      <c r="V615" s="241"/>
      <c r="W615" s="241"/>
      <c r="X615" s="241"/>
      <c r="Y615" s="241"/>
      <c r="Z615" s="242">
        <f t="shared" si="4268"/>
        <v>125</v>
      </c>
      <c r="AA615" s="243">
        <f t="shared" si="4273"/>
        <v>537</v>
      </c>
      <c r="AB615" s="51"/>
      <c r="AC615" s="59" t="s">
        <v>145</v>
      </c>
      <c r="AD615" s="60">
        <f t="shared" si="4269"/>
        <v>105</v>
      </c>
      <c r="AE615" s="60">
        <f t="shared" si="4265"/>
        <v>2</v>
      </c>
      <c r="AF615" s="60">
        <f t="shared" si="4266"/>
        <v>1</v>
      </c>
      <c r="AG615" s="60">
        <f t="shared" si="4267"/>
        <v>0</v>
      </c>
      <c r="AH615" s="60">
        <f t="shared" si="4261"/>
        <v>5</v>
      </c>
      <c r="AI615" s="60">
        <f t="shared" si="4262"/>
        <v>2</v>
      </c>
      <c r="AJ615" s="60">
        <f t="shared" si="4263"/>
        <v>0</v>
      </c>
      <c r="AK615" s="60">
        <f t="shared" si="4264"/>
        <v>0</v>
      </c>
      <c r="AL615" s="60">
        <f t="shared" si="4270"/>
        <v>10</v>
      </c>
      <c r="AM615" s="60">
        <f t="shared" si="4271"/>
        <v>0</v>
      </c>
      <c r="AN615" s="61">
        <f t="shared" si="4272"/>
        <v>125</v>
      </c>
      <c r="AO615" s="236"/>
      <c r="AP615" s="51"/>
      <c r="AQ615" s="51"/>
      <c r="AR615" s="51"/>
      <c r="AS615" s="51"/>
      <c r="AT615" s="51"/>
      <c r="AU615" s="51"/>
      <c r="AV615" s="51"/>
      <c r="AW615" s="51"/>
      <c r="AX615" s="51"/>
      <c r="AY615" s="51"/>
      <c r="AZ615" s="51"/>
      <c r="BA615" s="51"/>
      <c r="BB615" s="51"/>
      <c r="BC615" s="51"/>
      <c r="BD615" s="51"/>
      <c r="BE615" s="51"/>
      <c r="BF615" s="51"/>
      <c r="BG615" s="51"/>
      <c r="BH615" s="51"/>
      <c r="BI615" s="51"/>
      <c r="BJ615" s="51"/>
      <c r="BK615" s="51"/>
      <c r="BL615" s="51"/>
      <c r="BM615" s="51"/>
      <c r="BN615" s="51"/>
      <c r="BO615" s="51"/>
      <c r="BP615" s="51"/>
      <c r="BQ615" s="51"/>
      <c r="BR615" s="63"/>
      <c r="BS615" s="63"/>
      <c r="BT615" s="63"/>
      <c r="BU615" s="63"/>
      <c r="BV615" s="63"/>
      <c r="BW615" s="63"/>
      <c r="BX615" s="63"/>
      <c r="BY615" s="63"/>
      <c r="BZ615" s="63"/>
      <c r="CA615" s="63"/>
      <c r="CB615" s="63"/>
      <c r="CC615" s="63"/>
      <c r="CD615" s="63"/>
      <c r="CE615" s="63"/>
      <c r="CF615" s="63"/>
      <c r="CG615" s="63"/>
      <c r="CH615" s="63"/>
      <c r="CI615" s="63"/>
      <c r="CJ615" s="63"/>
      <c r="CK615" s="63"/>
    </row>
    <row r="616" spans="2:89" ht="13.5" hidden="1" outlineLevel="1">
      <c r="B616" s="15" t="s">
        <v>146</v>
      </c>
      <c r="C616" s="240">
        <v>106</v>
      </c>
      <c r="D616" s="240">
        <v>5</v>
      </c>
      <c r="E616" s="240"/>
      <c r="F616" s="240">
        <v>7</v>
      </c>
      <c r="G616" s="241">
        <v>5</v>
      </c>
      <c r="H616" s="241"/>
      <c r="I616" s="241"/>
      <c r="J616" s="241">
        <v>13</v>
      </c>
      <c r="K616" s="241">
        <v>1</v>
      </c>
      <c r="L616" s="241"/>
      <c r="M616" s="241">
        <v>1</v>
      </c>
      <c r="N616" s="241"/>
      <c r="O616" s="241"/>
      <c r="P616" s="241">
        <v>1</v>
      </c>
      <c r="Q616" s="241"/>
      <c r="R616" s="241">
        <v>2</v>
      </c>
      <c r="S616" s="241">
        <v>2</v>
      </c>
      <c r="T616" s="241"/>
      <c r="U616" s="241"/>
      <c r="V616" s="241"/>
      <c r="W616" s="241"/>
      <c r="X616" s="241"/>
      <c r="Y616" s="241"/>
      <c r="Z616" s="242">
        <f t="shared" si="4268"/>
        <v>143</v>
      </c>
      <c r="AA616" s="243">
        <f t="shared" si="4273"/>
        <v>553</v>
      </c>
      <c r="AB616" s="51"/>
      <c r="AC616" s="59" t="s">
        <v>146</v>
      </c>
      <c r="AD616" s="60">
        <f t="shared" si="4269"/>
        <v>118</v>
      </c>
      <c r="AE616" s="60">
        <f t="shared" si="4265"/>
        <v>5</v>
      </c>
      <c r="AF616" s="60">
        <f t="shared" si="4266"/>
        <v>0</v>
      </c>
      <c r="AG616" s="60">
        <f t="shared" si="4267"/>
        <v>0</v>
      </c>
      <c r="AH616" s="60">
        <f t="shared" si="4261"/>
        <v>13</v>
      </c>
      <c r="AI616" s="60">
        <f t="shared" si="4262"/>
        <v>1</v>
      </c>
      <c r="AJ616" s="60">
        <f t="shared" si="4263"/>
        <v>0</v>
      </c>
      <c r="AK616" s="60">
        <f t="shared" si="4264"/>
        <v>1</v>
      </c>
      <c r="AL616" s="60">
        <f t="shared" si="4270"/>
        <v>5</v>
      </c>
      <c r="AM616" s="60">
        <f t="shared" si="4271"/>
        <v>0</v>
      </c>
      <c r="AN616" s="61">
        <f t="shared" si="4272"/>
        <v>143</v>
      </c>
      <c r="AO616" s="236"/>
      <c r="AP616" s="51"/>
      <c r="AQ616" s="51"/>
      <c r="AR616" s="51"/>
      <c r="AS616" s="51"/>
      <c r="AT616" s="51"/>
      <c r="AU616" s="51"/>
      <c r="AV616" s="51"/>
      <c r="AW616" s="51"/>
      <c r="AX616" s="51"/>
      <c r="AY616" s="51"/>
      <c r="AZ616" s="51"/>
      <c r="BA616" s="51"/>
      <c r="BB616" s="51"/>
      <c r="BC616" s="51"/>
      <c r="BD616" s="51"/>
      <c r="BE616" s="51"/>
      <c r="BF616" s="51"/>
      <c r="BG616" s="51"/>
      <c r="BH616" s="51"/>
      <c r="BI616" s="51"/>
      <c r="BJ616" s="51"/>
      <c r="BK616" s="51"/>
      <c r="BL616" s="51"/>
      <c r="BM616" s="51"/>
      <c r="BN616" s="51"/>
      <c r="BO616" s="51"/>
      <c r="BP616" s="51"/>
      <c r="BQ616" s="51"/>
      <c r="BR616" s="63"/>
      <c r="BS616" s="63"/>
      <c r="BT616" s="63"/>
      <c r="BU616" s="63"/>
      <c r="BV616" s="63"/>
      <c r="BW616" s="63"/>
      <c r="BX616" s="63"/>
      <c r="BY616" s="63"/>
      <c r="BZ616" s="63"/>
      <c r="CA616" s="63"/>
      <c r="CB616" s="63"/>
      <c r="CC616" s="63"/>
      <c r="CD616" s="63"/>
      <c r="CE616" s="63"/>
      <c r="CF616" s="63"/>
      <c r="CG616" s="63"/>
      <c r="CH616" s="63"/>
      <c r="CI616" s="63"/>
      <c r="CJ616" s="63"/>
      <c r="CK616" s="63"/>
    </row>
    <row r="617" spans="2:89" ht="13.5" hidden="1" outlineLevel="1">
      <c r="B617" s="15" t="s">
        <v>147</v>
      </c>
      <c r="C617" s="240">
        <v>96</v>
      </c>
      <c r="D617" s="240">
        <v>6</v>
      </c>
      <c r="E617" s="240">
        <v>1</v>
      </c>
      <c r="F617" s="240">
        <v>9</v>
      </c>
      <c r="G617" s="241">
        <v>4</v>
      </c>
      <c r="H617" s="241"/>
      <c r="I617" s="241"/>
      <c r="J617" s="241">
        <v>8</v>
      </c>
      <c r="K617" s="241">
        <v>2</v>
      </c>
      <c r="L617" s="241"/>
      <c r="M617" s="241">
        <v>1</v>
      </c>
      <c r="N617" s="241"/>
      <c r="O617" s="241">
        <v>2</v>
      </c>
      <c r="P617" s="241"/>
      <c r="Q617" s="241"/>
      <c r="R617" s="241">
        <v>3</v>
      </c>
      <c r="S617" s="241">
        <v>4</v>
      </c>
      <c r="T617" s="241"/>
      <c r="U617" s="241"/>
      <c r="V617" s="241"/>
      <c r="W617" s="241"/>
      <c r="X617" s="241"/>
      <c r="Y617" s="241"/>
      <c r="Z617" s="242">
        <f t="shared" si="4268"/>
        <v>136</v>
      </c>
      <c r="AA617" s="243">
        <f t="shared" si="4273"/>
        <v>546</v>
      </c>
      <c r="AB617" s="51"/>
      <c r="AC617" s="59" t="s">
        <v>147</v>
      </c>
      <c r="AD617" s="60">
        <f t="shared" si="4269"/>
        <v>112</v>
      </c>
      <c r="AE617" s="60">
        <f t="shared" si="4265"/>
        <v>4</v>
      </c>
      <c r="AF617" s="60">
        <f t="shared" si="4266"/>
        <v>0</v>
      </c>
      <c r="AG617" s="60">
        <f t="shared" si="4267"/>
        <v>0</v>
      </c>
      <c r="AH617" s="60">
        <f t="shared" si="4261"/>
        <v>8</v>
      </c>
      <c r="AI617" s="60">
        <f t="shared" si="4262"/>
        <v>2</v>
      </c>
      <c r="AJ617" s="60">
        <f t="shared" si="4263"/>
        <v>0</v>
      </c>
      <c r="AK617" s="60">
        <f t="shared" si="4264"/>
        <v>1</v>
      </c>
      <c r="AL617" s="60">
        <f t="shared" si="4270"/>
        <v>9</v>
      </c>
      <c r="AM617" s="60">
        <f t="shared" si="4271"/>
        <v>0</v>
      </c>
      <c r="AN617" s="61">
        <f t="shared" si="4272"/>
        <v>136</v>
      </c>
      <c r="AO617" s="236"/>
      <c r="AP617" s="51"/>
      <c r="AQ617" s="51"/>
      <c r="AR617" s="51"/>
      <c r="AS617" s="51"/>
      <c r="AT617" s="51"/>
      <c r="AU617" s="51"/>
      <c r="AV617" s="51"/>
      <c r="AW617" s="51"/>
      <c r="AX617" s="51"/>
      <c r="AY617" s="51"/>
      <c r="AZ617" s="51"/>
      <c r="BA617" s="51"/>
      <c r="BB617" s="51"/>
      <c r="BC617" s="51"/>
      <c r="BD617" s="51"/>
      <c r="BE617" s="51"/>
      <c r="BF617" s="51"/>
      <c r="BG617" s="51"/>
      <c r="BH617" s="51"/>
      <c r="BI617" s="51"/>
      <c r="BJ617" s="51"/>
      <c r="BK617" s="51"/>
      <c r="BL617" s="51"/>
      <c r="BM617" s="51"/>
      <c r="BN617" s="51"/>
      <c r="BO617" s="51"/>
      <c r="BP617" s="51"/>
      <c r="BQ617" s="51"/>
      <c r="BR617" s="63"/>
      <c r="BS617" s="63"/>
      <c r="BT617" s="63"/>
      <c r="BU617" s="63"/>
      <c r="BV617" s="63"/>
      <c r="BW617" s="63"/>
      <c r="BX617" s="63"/>
      <c r="BY617" s="63"/>
      <c r="BZ617" s="63"/>
      <c r="CA617" s="63"/>
      <c r="CB617" s="63"/>
      <c r="CC617" s="63"/>
      <c r="CD617" s="63"/>
      <c r="CE617" s="63"/>
      <c r="CF617" s="63"/>
      <c r="CG617" s="63"/>
      <c r="CH617" s="63"/>
      <c r="CI617" s="63"/>
      <c r="CJ617" s="63"/>
      <c r="CK617" s="63"/>
    </row>
    <row r="618" spans="2:89" ht="13.5" hidden="1" outlineLevel="1">
      <c r="B618" s="15" t="s">
        <v>148</v>
      </c>
      <c r="C618" s="240">
        <v>118</v>
      </c>
      <c r="D618" s="240">
        <v>4</v>
      </c>
      <c r="E618" s="240"/>
      <c r="F618" s="240">
        <v>9</v>
      </c>
      <c r="G618" s="241">
        <v>2</v>
      </c>
      <c r="H618" s="241"/>
      <c r="I618" s="241"/>
      <c r="J618" s="241">
        <v>12</v>
      </c>
      <c r="K618" s="241">
        <v>2</v>
      </c>
      <c r="L618" s="241"/>
      <c r="M618" s="241"/>
      <c r="N618" s="241"/>
      <c r="O618" s="241"/>
      <c r="P618" s="241"/>
      <c r="Q618" s="241"/>
      <c r="R618" s="241">
        <v>3</v>
      </c>
      <c r="S618" s="241">
        <v>7</v>
      </c>
      <c r="T618" s="241"/>
      <c r="U618" s="241"/>
      <c r="V618" s="241"/>
      <c r="W618" s="241"/>
      <c r="X618" s="241"/>
      <c r="Y618" s="241"/>
      <c r="Z618" s="242">
        <f t="shared" si="4268"/>
        <v>157</v>
      </c>
      <c r="AA618" s="243">
        <f t="shared" si="4273"/>
        <v>561</v>
      </c>
      <c r="AB618" s="51"/>
      <c r="AC618" s="56" t="s">
        <v>148</v>
      </c>
      <c r="AD618" s="57">
        <f t="shared" si="4269"/>
        <v>131</v>
      </c>
      <c r="AE618" s="57">
        <f t="shared" si="4265"/>
        <v>2</v>
      </c>
      <c r="AF618" s="57">
        <f t="shared" si="4266"/>
        <v>0</v>
      </c>
      <c r="AG618" s="57">
        <f t="shared" si="4267"/>
        <v>0</v>
      </c>
      <c r="AH618" s="57">
        <f t="shared" si="4261"/>
        <v>12</v>
      </c>
      <c r="AI618" s="57">
        <f t="shared" si="4262"/>
        <v>2</v>
      </c>
      <c r="AJ618" s="57">
        <f t="shared" si="4263"/>
        <v>0</v>
      </c>
      <c r="AK618" s="57">
        <f t="shared" si="4264"/>
        <v>0</v>
      </c>
      <c r="AL618" s="57">
        <f t="shared" si="4270"/>
        <v>10</v>
      </c>
      <c r="AM618" s="57">
        <f t="shared" si="4271"/>
        <v>0</v>
      </c>
      <c r="AN618" s="58">
        <f t="shared" si="4272"/>
        <v>157</v>
      </c>
      <c r="AO618" s="236"/>
      <c r="AP618" s="51"/>
      <c r="AQ618" s="51"/>
      <c r="AR618" s="51"/>
      <c r="AS618" s="51"/>
      <c r="AT618" s="51"/>
      <c r="AU618" s="51"/>
      <c r="AV618" s="51"/>
      <c r="AW618" s="51"/>
      <c r="AX618" s="51"/>
      <c r="AY618" s="51"/>
      <c r="AZ618" s="51"/>
      <c r="BA618" s="51"/>
      <c r="BB618" s="51"/>
      <c r="BC618" s="51"/>
      <c r="BD618" s="51"/>
      <c r="BE618" s="51"/>
      <c r="BF618" s="51"/>
      <c r="BG618" s="51"/>
      <c r="BH618" s="51"/>
      <c r="BI618" s="51"/>
      <c r="BJ618" s="51"/>
      <c r="BK618" s="51"/>
      <c r="BL618" s="51"/>
      <c r="BM618" s="51"/>
      <c r="BN618" s="51"/>
      <c r="BO618" s="51"/>
      <c r="BP618" s="51"/>
      <c r="BQ618" s="51"/>
      <c r="BR618" s="63"/>
      <c r="BS618" s="63"/>
      <c r="BT618" s="63"/>
      <c r="BU618" s="63"/>
      <c r="BV618" s="63"/>
      <c r="BW618" s="63"/>
      <c r="BX618" s="63"/>
      <c r="BY618" s="63"/>
      <c r="BZ618" s="63"/>
      <c r="CA618" s="63"/>
      <c r="CB618" s="63"/>
      <c r="CC618" s="63"/>
      <c r="CD618" s="63"/>
      <c r="CE618" s="63"/>
      <c r="CF618" s="63"/>
      <c r="CG618" s="63"/>
      <c r="CH618" s="63"/>
      <c r="CI618" s="63"/>
      <c r="CJ618" s="63"/>
      <c r="CK618" s="63"/>
    </row>
    <row r="619" spans="2:89" ht="13.5" hidden="1" outlineLevel="1">
      <c r="B619" s="15" t="s">
        <v>149</v>
      </c>
      <c r="C619" s="240">
        <v>100</v>
      </c>
      <c r="D619" s="240">
        <v>10</v>
      </c>
      <c r="E619" s="240">
        <v>3</v>
      </c>
      <c r="F619" s="240">
        <v>7</v>
      </c>
      <c r="G619" s="241">
        <v>1</v>
      </c>
      <c r="H619" s="241"/>
      <c r="I619" s="241"/>
      <c r="J619" s="241">
        <v>13</v>
      </c>
      <c r="K619" s="241"/>
      <c r="L619" s="241"/>
      <c r="M619" s="241">
        <v>1</v>
      </c>
      <c r="N619" s="241"/>
      <c r="O619" s="241"/>
      <c r="P619" s="241"/>
      <c r="Q619" s="241"/>
      <c r="R619" s="241">
        <v>2</v>
      </c>
      <c r="S619" s="241">
        <v>3</v>
      </c>
      <c r="T619" s="241"/>
      <c r="U619" s="241"/>
      <c r="V619" s="241"/>
      <c r="W619" s="241"/>
      <c r="X619" s="241"/>
      <c r="Y619" s="241"/>
      <c r="Z619" s="242">
        <f t="shared" si="4268"/>
        <v>140</v>
      </c>
      <c r="AA619" s="243">
        <f t="shared" si="4273"/>
        <v>576</v>
      </c>
      <c r="AB619" s="51"/>
      <c r="AC619" s="56" t="s">
        <v>149</v>
      </c>
      <c r="AD619" s="57">
        <f t="shared" si="4269"/>
        <v>120</v>
      </c>
      <c r="AE619" s="57">
        <f t="shared" si="4265"/>
        <v>1</v>
      </c>
      <c r="AF619" s="57">
        <f t="shared" si="4266"/>
        <v>0</v>
      </c>
      <c r="AG619" s="57">
        <f t="shared" si="4267"/>
        <v>0</v>
      </c>
      <c r="AH619" s="57">
        <f t="shared" si="4261"/>
        <v>13</v>
      </c>
      <c r="AI619" s="57">
        <f t="shared" si="4262"/>
        <v>0</v>
      </c>
      <c r="AJ619" s="57">
        <f t="shared" si="4263"/>
        <v>0</v>
      </c>
      <c r="AK619" s="57">
        <f t="shared" si="4264"/>
        <v>1</v>
      </c>
      <c r="AL619" s="57">
        <f t="shared" si="4270"/>
        <v>5</v>
      </c>
      <c r="AM619" s="57">
        <f t="shared" si="4271"/>
        <v>0</v>
      </c>
      <c r="AN619" s="58">
        <f t="shared" si="4272"/>
        <v>140</v>
      </c>
      <c r="AO619" s="236"/>
      <c r="AP619" s="51"/>
      <c r="AQ619" s="51"/>
      <c r="AR619" s="51"/>
      <c r="AS619" s="51"/>
      <c r="AT619" s="51"/>
      <c r="AU619" s="51"/>
      <c r="AV619" s="51"/>
      <c r="AW619" s="51"/>
      <c r="AX619" s="51"/>
      <c r="AY619" s="51"/>
      <c r="AZ619" s="51"/>
      <c r="BA619" s="51"/>
      <c r="BB619" s="51"/>
      <c r="BC619" s="51"/>
      <c r="BD619" s="51"/>
      <c r="BE619" s="51"/>
      <c r="BF619" s="51"/>
      <c r="BG619" s="51"/>
      <c r="BH619" s="51"/>
      <c r="BI619" s="51"/>
      <c r="BJ619" s="51"/>
      <c r="BK619" s="51"/>
      <c r="BL619" s="51"/>
      <c r="BM619" s="51"/>
      <c r="BN619" s="51"/>
      <c r="BO619" s="51"/>
      <c r="BP619" s="51"/>
      <c r="BQ619" s="51"/>
      <c r="BR619" s="63"/>
      <c r="BS619" s="63"/>
      <c r="BT619" s="63"/>
      <c r="BU619" s="63"/>
      <c r="BV619" s="63"/>
      <c r="BW619" s="63"/>
      <c r="BX619" s="63"/>
      <c r="BY619" s="63"/>
      <c r="BZ619" s="63"/>
      <c r="CA619" s="63"/>
      <c r="CB619" s="63"/>
      <c r="CC619" s="63"/>
      <c r="CD619" s="63"/>
      <c r="CE619" s="63"/>
      <c r="CF619" s="63"/>
      <c r="CG619" s="63"/>
      <c r="CH619" s="63"/>
      <c r="CI619" s="63"/>
      <c r="CJ619" s="63"/>
      <c r="CK619" s="63"/>
    </row>
    <row r="620" spans="2:89" ht="13.5" hidden="1" outlineLevel="1">
      <c r="B620" s="15" t="s">
        <v>150</v>
      </c>
      <c r="C620" s="240">
        <v>127</v>
      </c>
      <c r="D620" s="240">
        <v>3</v>
      </c>
      <c r="E620" s="240"/>
      <c r="F620" s="240">
        <v>8</v>
      </c>
      <c r="G620" s="241">
        <v>1</v>
      </c>
      <c r="H620" s="241"/>
      <c r="I620" s="241"/>
      <c r="J620" s="241">
        <v>13</v>
      </c>
      <c r="K620" s="241">
        <v>2</v>
      </c>
      <c r="L620" s="241">
        <v>1</v>
      </c>
      <c r="M620" s="241">
        <v>1</v>
      </c>
      <c r="N620" s="241">
        <v>1</v>
      </c>
      <c r="O620" s="241">
        <v>2</v>
      </c>
      <c r="P620" s="241"/>
      <c r="Q620" s="241"/>
      <c r="R620" s="241">
        <v>2</v>
      </c>
      <c r="S620" s="241">
        <v>13</v>
      </c>
      <c r="T620" s="241"/>
      <c r="U620" s="241"/>
      <c r="V620" s="241"/>
      <c r="W620" s="241"/>
      <c r="X620" s="241"/>
      <c r="Y620" s="241"/>
      <c r="Z620" s="242">
        <f t="shared" si="4268"/>
        <v>174</v>
      </c>
      <c r="AA620" s="243">
        <f t="shared" si="4273"/>
        <v>607</v>
      </c>
      <c r="AB620" s="51"/>
      <c r="AC620" s="56" t="s">
        <v>150</v>
      </c>
      <c r="AD620" s="57">
        <f t="shared" si="4269"/>
        <v>138</v>
      </c>
      <c r="AE620" s="57">
        <f t="shared" si="4265"/>
        <v>1</v>
      </c>
      <c r="AF620" s="57">
        <f t="shared" si="4266"/>
        <v>0</v>
      </c>
      <c r="AG620" s="57">
        <f t="shared" si="4267"/>
        <v>0</v>
      </c>
      <c r="AH620" s="57">
        <f t="shared" si="4261"/>
        <v>13</v>
      </c>
      <c r="AI620" s="57">
        <f t="shared" si="4262"/>
        <v>2</v>
      </c>
      <c r="AJ620" s="57">
        <f t="shared" si="4263"/>
        <v>1</v>
      </c>
      <c r="AK620" s="57">
        <f t="shared" si="4264"/>
        <v>1</v>
      </c>
      <c r="AL620" s="57">
        <f t="shared" si="4270"/>
        <v>18</v>
      </c>
      <c r="AM620" s="57">
        <f t="shared" si="4271"/>
        <v>0</v>
      </c>
      <c r="AN620" s="58">
        <f t="shared" si="4272"/>
        <v>174</v>
      </c>
      <c r="AO620" s="236"/>
      <c r="AP620" s="51"/>
      <c r="AQ620" s="51"/>
      <c r="AR620" s="51"/>
      <c r="AS620" s="51"/>
      <c r="AT620" s="51"/>
      <c r="AU620" s="51"/>
      <c r="AV620" s="51"/>
      <c r="AW620" s="51"/>
      <c r="AX620" s="51"/>
      <c r="AY620" s="51"/>
      <c r="AZ620" s="51"/>
      <c r="BA620" s="51"/>
      <c r="BB620" s="51"/>
      <c r="BC620" s="51"/>
      <c r="BD620" s="51"/>
      <c r="BE620" s="51"/>
      <c r="BF620" s="51"/>
      <c r="BG620" s="51"/>
      <c r="BH620" s="51"/>
      <c r="BI620" s="51"/>
      <c r="BJ620" s="51"/>
      <c r="BK620" s="51"/>
      <c r="BL620" s="51"/>
      <c r="BM620" s="51"/>
      <c r="BN620" s="51"/>
      <c r="BO620" s="51"/>
      <c r="BP620" s="51"/>
      <c r="BQ620" s="51"/>
      <c r="BR620" s="63"/>
      <c r="BS620" s="63"/>
      <c r="BT620" s="63"/>
      <c r="BU620" s="63"/>
      <c r="BV620" s="63"/>
      <c r="BW620" s="63"/>
      <c r="BX620" s="63"/>
      <c r="BY620" s="63"/>
      <c r="BZ620" s="63"/>
      <c r="CA620" s="63"/>
      <c r="CB620" s="63"/>
      <c r="CC620" s="63"/>
      <c r="CD620" s="63"/>
      <c r="CE620" s="63"/>
      <c r="CF620" s="63"/>
      <c r="CG620" s="63"/>
      <c r="CH620" s="63"/>
      <c r="CI620" s="63"/>
      <c r="CJ620" s="63"/>
      <c r="CK620" s="63"/>
    </row>
    <row r="621" spans="2:89" ht="13.5" hidden="1" outlineLevel="1">
      <c r="B621" s="15" t="s">
        <v>151</v>
      </c>
      <c r="C621" s="240">
        <v>140</v>
      </c>
      <c r="D621" s="240">
        <v>7</v>
      </c>
      <c r="E621" s="240"/>
      <c r="F621" s="240">
        <v>8</v>
      </c>
      <c r="G621" s="241">
        <v>1</v>
      </c>
      <c r="H621" s="241"/>
      <c r="I621" s="241"/>
      <c r="J621" s="241">
        <v>8</v>
      </c>
      <c r="K621" s="241">
        <v>2</v>
      </c>
      <c r="L621" s="241"/>
      <c r="M621" s="241"/>
      <c r="N621" s="241"/>
      <c r="O621" s="241"/>
      <c r="P621" s="241"/>
      <c r="Q621" s="241"/>
      <c r="R621" s="241">
        <v>4</v>
      </c>
      <c r="S621" s="241">
        <v>4</v>
      </c>
      <c r="T621" s="241"/>
      <c r="U621" s="241"/>
      <c r="V621" s="241"/>
      <c r="W621" s="241"/>
      <c r="X621" s="241"/>
      <c r="Y621" s="241"/>
      <c r="Z621" s="242">
        <f t="shared" si="4268"/>
        <v>174</v>
      </c>
      <c r="AA621" s="243">
        <f t="shared" si="4273"/>
        <v>645</v>
      </c>
      <c r="AB621" s="51"/>
      <c r="AC621" s="56" t="s">
        <v>151</v>
      </c>
      <c r="AD621" s="57">
        <f t="shared" si="4269"/>
        <v>155</v>
      </c>
      <c r="AE621" s="57">
        <f t="shared" si="4265"/>
        <v>1</v>
      </c>
      <c r="AF621" s="57">
        <f t="shared" si="4266"/>
        <v>0</v>
      </c>
      <c r="AG621" s="57">
        <f t="shared" si="4267"/>
        <v>0</v>
      </c>
      <c r="AH621" s="57">
        <f t="shared" si="4261"/>
        <v>8</v>
      </c>
      <c r="AI621" s="57">
        <f t="shared" si="4262"/>
        <v>2</v>
      </c>
      <c r="AJ621" s="57">
        <f t="shared" si="4263"/>
        <v>0</v>
      </c>
      <c r="AK621" s="57">
        <f t="shared" si="4264"/>
        <v>0</v>
      </c>
      <c r="AL621" s="57">
        <f t="shared" si="4270"/>
        <v>8</v>
      </c>
      <c r="AM621" s="57">
        <f t="shared" si="4271"/>
        <v>0</v>
      </c>
      <c r="AN621" s="58">
        <f t="shared" si="4272"/>
        <v>174</v>
      </c>
      <c r="AO621" s="236"/>
      <c r="AP621" s="51"/>
      <c r="AQ621" s="51"/>
      <c r="AR621" s="51"/>
      <c r="AS621" s="51"/>
      <c r="AT621" s="51"/>
      <c r="AU621" s="51"/>
      <c r="AV621" s="51"/>
      <c r="AW621" s="51"/>
      <c r="AX621" s="51"/>
      <c r="AY621" s="51"/>
      <c r="AZ621" s="51"/>
      <c r="BA621" s="51"/>
      <c r="BB621" s="51"/>
      <c r="BC621" s="51"/>
      <c r="BD621" s="51"/>
      <c r="BE621" s="51"/>
      <c r="BF621" s="51"/>
      <c r="BG621" s="51"/>
      <c r="BH621" s="51"/>
      <c r="BI621" s="51"/>
      <c r="BJ621" s="51"/>
      <c r="BK621" s="51"/>
      <c r="BL621" s="51"/>
      <c r="BM621" s="51"/>
      <c r="BN621" s="51"/>
      <c r="BO621" s="51"/>
      <c r="BP621" s="51"/>
      <c r="BQ621" s="51"/>
      <c r="BR621" s="63"/>
      <c r="BS621" s="63"/>
      <c r="BT621" s="63"/>
      <c r="BU621" s="63"/>
      <c r="BV621" s="63"/>
      <c r="BW621" s="63"/>
      <c r="BX621" s="63"/>
      <c r="BY621" s="63"/>
      <c r="BZ621" s="63"/>
      <c r="CA621" s="63"/>
      <c r="CB621" s="63"/>
      <c r="CC621" s="63"/>
      <c r="CD621" s="63"/>
      <c r="CE621" s="63"/>
      <c r="CF621" s="63"/>
      <c r="CG621" s="63"/>
      <c r="CH621" s="63"/>
      <c r="CI621" s="63"/>
      <c r="CJ621" s="63"/>
      <c r="CK621" s="63"/>
    </row>
    <row r="622" spans="2:89" ht="13.5" hidden="1" outlineLevel="1">
      <c r="B622" s="15" t="s">
        <v>152</v>
      </c>
      <c r="C622" s="240">
        <v>122</v>
      </c>
      <c r="D622" s="240">
        <v>5</v>
      </c>
      <c r="E622" s="240">
        <v>2</v>
      </c>
      <c r="F622" s="240">
        <v>7</v>
      </c>
      <c r="G622" s="241">
        <v>2</v>
      </c>
      <c r="H622" s="241"/>
      <c r="I622" s="241"/>
      <c r="J622" s="241">
        <v>7</v>
      </c>
      <c r="K622" s="241">
        <v>2</v>
      </c>
      <c r="L622" s="241">
        <v>1</v>
      </c>
      <c r="M622" s="241">
        <v>1</v>
      </c>
      <c r="N622" s="241"/>
      <c r="O622" s="241"/>
      <c r="P622" s="241">
        <v>1</v>
      </c>
      <c r="Q622" s="241"/>
      <c r="R622" s="241"/>
      <c r="S622" s="241">
        <v>6</v>
      </c>
      <c r="T622" s="241"/>
      <c r="U622" s="241"/>
      <c r="V622" s="241"/>
      <c r="W622" s="241">
        <v>1</v>
      </c>
      <c r="X622" s="241"/>
      <c r="Y622" s="241"/>
      <c r="Z622" s="242">
        <f t="shared" si="4268"/>
        <v>157</v>
      </c>
      <c r="AA622" s="243">
        <f t="shared" si="4273"/>
        <v>645</v>
      </c>
      <c r="AB622" s="51"/>
      <c r="AC622" s="59" t="s">
        <v>152</v>
      </c>
      <c r="AD622" s="60">
        <f t="shared" si="4269"/>
        <v>136</v>
      </c>
      <c r="AE622" s="60">
        <f t="shared" si="4265"/>
        <v>2</v>
      </c>
      <c r="AF622" s="60">
        <f t="shared" si="4266"/>
        <v>0</v>
      </c>
      <c r="AG622" s="60">
        <f t="shared" si="4267"/>
        <v>0</v>
      </c>
      <c r="AH622" s="60">
        <f t="shared" si="4261"/>
        <v>7</v>
      </c>
      <c r="AI622" s="60">
        <f t="shared" si="4262"/>
        <v>2</v>
      </c>
      <c r="AJ622" s="60">
        <f t="shared" si="4263"/>
        <v>1</v>
      </c>
      <c r="AK622" s="60">
        <f t="shared" si="4264"/>
        <v>1</v>
      </c>
      <c r="AL622" s="60">
        <f t="shared" si="4270"/>
        <v>7</v>
      </c>
      <c r="AM622" s="60">
        <f t="shared" si="4271"/>
        <v>1</v>
      </c>
      <c r="AN622" s="61">
        <f t="shared" si="4272"/>
        <v>157</v>
      </c>
      <c r="AO622" s="236"/>
      <c r="AP622" s="51"/>
      <c r="AQ622" s="51"/>
      <c r="AR622" s="51"/>
      <c r="AS622" s="51"/>
      <c r="AT622" s="51"/>
      <c r="AU622" s="51"/>
      <c r="AV622" s="51"/>
      <c r="AW622" s="51"/>
      <c r="AX622" s="51"/>
      <c r="AY622" s="51"/>
      <c r="AZ622" s="51"/>
      <c r="BA622" s="51"/>
      <c r="BB622" s="51"/>
      <c r="BC622" s="51"/>
      <c r="BD622" s="51"/>
      <c r="BE622" s="51"/>
      <c r="BF622" s="51"/>
      <c r="BG622" s="51"/>
      <c r="BH622" s="51"/>
      <c r="BI622" s="51"/>
      <c r="BJ622" s="51"/>
      <c r="BK622" s="51"/>
      <c r="BL622" s="51"/>
      <c r="BM622" s="51"/>
      <c r="BN622" s="51"/>
      <c r="BO622" s="51"/>
      <c r="BP622" s="51"/>
      <c r="BQ622" s="51"/>
      <c r="BR622" s="63"/>
      <c r="BS622" s="63"/>
      <c r="BT622" s="63"/>
      <c r="BU622" s="63"/>
      <c r="BV622" s="63"/>
      <c r="BW622" s="63"/>
      <c r="BX622" s="63"/>
      <c r="BY622" s="63"/>
      <c r="BZ622" s="63"/>
      <c r="CA622" s="63"/>
      <c r="CB622" s="63"/>
      <c r="CC622" s="63"/>
      <c r="CD622" s="63"/>
      <c r="CE622" s="63"/>
      <c r="CF622" s="63"/>
      <c r="CG622" s="63"/>
      <c r="CH622" s="63"/>
      <c r="CI622" s="63"/>
      <c r="CJ622" s="63"/>
      <c r="CK622" s="63"/>
    </row>
    <row r="623" spans="2:89" ht="13.5" hidden="1" outlineLevel="1">
      <c r="B623" s="15" t="s">
        <v>153</v>
      </c>
      <c r="C623" s="240">
        <v>113</v>
      </c>
      <c r="D623" s="240">
        <v>4</v>
      </c>
      <c r="E623" s="240">
        <v>2</v>
      </c>
      <c r="F623" s="240">
        <v>7</v>
      </c>
      <c r="G623" s="241">
        <v>2</v>
      </c>
      <c r="H623" s="241">
        <v>2</v>
      </c>
      <c r="I623" s="241"/>
      <c r="J623" s="241">
        <v>5</v>
      </c>
      <c r="K623" s="241">
        <v>2</v>
      </c>
      <c r="L623" s="241"/>
      <c r="M623" s="241"/>
      <c r="N623" s="241"/>
      <c r="O623" s="241"/>
      <c r="P623" s="241"/>
      <c r="Q623" s="241"/>
      <c r="R623" s="241"/>
      <c r="S623" s="241">
        <v>5</v>
      </c>
      <c r="T623" s="241"/>
      <c r="U623" s="241"/>
      <c r="V623" s="241"/>
      <c r="W623" s="241">
        <v>1</v>
      </c>
      <c r="X623" s="241"/>
      <c r="Y623" s="241"/>
      <c r="Z623" s="242">
        <f t="shared" si="4268"/>
        <v>143</v>
      </c>
      <c r="AA623" s="243">
        <f t="shared" si="4273"/>
        <v>648</v>
      </c>
      <c r="AB623" s="51"/>
      <c r="AC623" s="59" t="s">
        <v>153</v>
      </c>
      <c r="AD623" s="60">
        <f t="shared" si="4269"/>
        <v>126</v>
      </c>
      <c r="AE623" s="60">
        <f t="shared" si="4265"/>
        <v>2</v>
      </c>
      <c r="AF623" s="60">
        <f t="shared" si="4266"/>
        <v>2</v>
      </c>
      <c r="AG623" s="60">
        <f t="shared" si="4267"/>
        <v>0</v>
      </c>
      <c r="AH623" s="60">
        <f t="shared" si="4261"/>
        <v>5</v>
      </c>
      <c r="AI623" s="60">
        <f t="shared" si="4262"/>
        <v>2</v>
      </c>
      <c r="AJ623" s="60">
        <f t="shared" si="4263"/>
        <v>0</v>
      </c>
      <c r="AK623" s="60">
        <f t="shared" si="4264"/>
        <v>0</v>
      </c>
      <c r="AL623" s="60">
        <f t="shared" si="4270"/>
        <v>5</v>
      </c>
      <c r="AM623" s="60">
        <f t="shared" si="4271"/>
        <v>1</v>
      </c>
      <c r="AN623" s="61">
        <f t="shared" si="4272"/>
        <v>143</v>
      </c>
      <c r="AO623" s="236"/>
      <c r="AP623" s="51"/>
      <c r="AQ623" s="51"/>
      <c r="AR623" s="51"/>
      <c r="AS623" s="51"/>
      <c r="AT623" s="51"/>
      <c r="AU623" s="51"/>
      <c r="AV623" s="51"/>
      <c r="AW623" s="51"/>
      <c r="AX623" s="51"/>
      <c r="AY623" s="51"/>
      <c r="AZ623" s="51"/>
      <c r="BA623" s="51"/>
      <c r="BB623" s="51"/>
      <c r="BC623" s="51"/>
      <c r="BD623" s="51"/>
      <c r="BE623" s="51"/>
      <c r="BF623" s="51"/>
      <c r="BG623" s="51"/>
      <c r="BH623" s="51"/>
      <c r="BI623" s="51"/>
      <c r="BJ623" s="51"/>
      <c r="BK623" s="51"/>
      <c r="BL623" s="51"/>
      <c r="BM623" s="51"/>
      <c r="BN623" s="51"/>
      <c r="BO623" s="51"/>
      <c r="BP623" s="51"/>
      <c r="BQ623" s="51"/>
      <c r="BR623" s="63"/>
      <c r="BS623" s="63"/>
      <c r="BT623" s="63"/>
      <c r="BU623" s="63"/>
      <c r="BV623" s="63"/>
      <c r="BW623" s="63"/>
      <c r="BX623" s="63"/>
      <c r="BY623" s="63"/>
      <c r="BZ623" s="63"/>
      <c r="CA623" s="63"/>
      <c r="CB623" s="63"/>
      <c r="CC623" s="63"/>
      <c r="CD623" s="63"/>
      <c r="CE623" s="63"/>
      <c r="CF623" s="63"/>
      <c r="CG623" s="63"/>
      <c r="CH623" s="63"/>
      <c r="CI623" s="63"/>
      <c r="CJ623" s="63"/>
      <c r="CK623" s="63"/>
    </row>
    <row r="624" spans="2:89" ht="13.5" hidden="1" outlineLevel="1">
      <c r="B624" s="15" t="s">
        <v>154</v>
      </c>
      <c r="C624" s="240">
        <v>151</v>
      </c>
      <c r="D624" s="240">
        <v>6</v>
      </c>
      <c r="E624" s="240">
        <v>2</v>
      </c>
      <c r="F624" s="240">
        <v>5</v>
      </c>
      <c r="G624" s="241">
        <v>5</v>
      </c>
      <c r="H624" s="241"/>
      <c r="I624" s="241"/>
      <c r="J624" s="241">
        <v>5</v>
      </c>
      <c r="K624" s="241"/>
      <c r="L624" s="241"/>
      <c r="M624" s="241"/>
      <c r="N624" s="241"/>
      <c r="O624" s="241"/>
      <c r="P624" s="241"/>
      <c r="Q624" s="241"/>
      <c r="R624" s="241">
        <v>2</v>
      </c>
      <c r="S624" s="241">
        <v>4</v>
      </c>
      <c r="T624" s="241"/>
      <c r="U624" s="241"/>
      <c r="V624" s="241"/>
      <c r="W624" s="241"/>
      <c r="X624" s="241"/>
      <c r="Y624" s="241"/>
      <c r="Z624" s="242">
        <f t="shared" si="4268"/>
        <v>180</v>
      </c>
      <c r="AA624" s="243">
        <f t="shared" si="4273"/>
        <v>654</v>
      </c>
      <c r="AB624" s="51"/>
      <c r="AC624" s="59" t="s">
        <v>154</v>
      </c>
      <c r="AD624" s="60">
        <f t="shared" si="4269"/>
        <v>164</v>
      </c>
      <c r="AE624" s="60">
        <f t="shared" si="4265"/>
        <v>5</v>
      </c>
      <c r="AF624" s="60">
        <f t="shared" si="4266"/>
        <v>0</v>
      </c>
      <c r="AG624" s="60">
        <f t="shared" si="4267"/>
        <v>0</v>
      </c>
      <c r="AH624" s="60">
        <f t="shared" si="4261"/>
        <v>5</v>
      </c>
      <c r="AI624" s="60">
        <f t="shared" si="4262"/>
        <v>0</v>
      </c>
      <c r="AJ624" s="60">
        <f t="shared" si="4263"/>
        <v>0</v>
      </c>
      <c r="AK624" s="60">
        <f t="shared" si="4264"/>
        <v>0</v>
      </c>
      <c r="AL624" s="60">
        <f t="shared" si="4270"/>
        <v>6</v>
      </c>
      <c r="AM624" s="60">
        <f t="shared" si="4271"/>
        <v>0</v>
      </c>
      <c r="AN624" s="61">
        <f t="shared" si="4272"/>
        <v>180</v>
      </c>
      <c r="AO624" s="236"/>
      <c r="AP624" s="51"/>
      <c r="AQ624" s="51"/>
      <c r="AR624" s="51"/>
      <c r="AS624" s="51"/>
      <c r="AT624" s="51"/>
      <c r="AU624" s="51"/>
      <c r="AV624" s="51"/>
      <c r="AW624" s="51"/>
      <c r="AX624" s="51"/>
      <c r="AY624" s="51"/>
      <c r="AZ624" s="51"/>
      <c r="BA624" s="51"/>
      <c r="BB624" s="51"/>
      <c r="BC624" s="51"/>
      <c r="BD624" s="51"/>
      <c r="BE624" s="51"/>
      <c r="BF624" s="51"/>
      <c r="BG624" s="51"/>
      <c r="BH624" s="51"/>
      <c r="BI624" s="51"/>
      <c r="BJ624" s="51"/>
      <c r="BK624" s="51"/>
      <c r="BL624" s="51"/>
      <c r="BM624" s="51"/>
      <c r="BN624" s="51"/>
      <c r="BO624" s="51"/>
      <c r="BP624" s="51"/>
      <c r="BQ624" s="51"/>
      <c r="BR624" s="63"/>
      <c r="BS624" s="63"/>
      <c r="BT624" s="63"/>
      <c r="BU624" s="63"/>
      <c r="BV624" s="63"/>
      <c r="BW624" s="63"/>
      <c r="BX624" s="63"/>
      <c r="BY624" s="63"/>
      <c r="BZ624" s="63"/>
      <c r="CA624" s="63"/>
      <c r="CB624" s="63"/>
      <c r="CC624" s="63"/>
      <c r="CD624" s="63"/>
      <c r="CE624" s="63"/>
      <c r="CF624" s="63"/>
      <c r="CG624" s="63"/>
      <c r="CH624" s="63"/>
      <c r="CI624" s="63"/>
      <c r="CJ624" s="63"/>
      <c r="CK624" s="63"/>
    </row>
    <row r="625" spans="2:89" ht="13.5" hidden="1" outlineLevel="1">
      <c r="B625" s="15" t="s">
        <v>155</v>
      </c>
      <c r="C625" s="240">
        <v>120</v>
      </c>
      <c r="D625" s="240">
        <v>9</v>
      </c>
      <c r="E625" s="240">
        <v>1</v>
      </c>
      <c r="F625" s="240">
        <v>7</v>
      </c>
      <c r="G625" s="241">
        <v>4</v>
      </c>
      <c r="H625" s="241"/>
      <c r="I625" s="241"/>
      <c r="J625" s="241">
        <v>1</v>
      </c>
      <c r="K625" s="241">
        <v>5</v>
      </c>
      <c r="L625" s="241"/>
      <c r="M625" s="241"/>
      <c r="N625" s="241"/>
      <c r="O625" s="241"/>
      <c r="P625" s="241"/>
      <c r="Q625" s="241"/>
      <c r="R625" s="241"/>
      <c r="S625" s="241">
        <v>6</v>
      </c>
      <c r="T625" s="241"/>
      <c r="U625" s="241"/>
      <c r="V625" s="241"/>
      <c r="W625" s="241"/>
      <c r="X625" s="241"/>
      <c r="Y625" s="241"/>
      <c r="Z625" s="242">
        <f t="shared" si="4268"/>
        <v>153</v>
      </c>
      <c r="AA625" s="243">
        <f t="shared" si="4273"/>
        <v>633</v>
      </c>
      <c r="AB625" s="51"/>
      <c r="AC625" s="59" t="s">
        <v>155</v>
      </c>
      <c r="AD625" s="60">
        <f t="shared" si="4269"/>
        <v>137</v>
      </c>
      <c r="AE625" s="60">
        <f t="shared" si="4265"/>
        <v>4</v>
      </c>
      <c r="AF625" s="60">
        <f t="shared" si="4266"/>
        <v>0</v>
      </c>
      <c r="AG625" s="60">
        <f t="shared" si="4267"/>
        <v>0</v>
      </c>
      <c r="AH625" s="60">
        <f t="shared" si="4261"/>
        <v>1</v>
      </c>
      <c r="AI625" s="60">
        <f t="shared" si="4262"/>
        <v>5</v>
      </c>
      <c r="AJ625" s="60">
        <f t="shared" si="4263"/>
        <v>0</v>
      </c>
      <c r="AK625" s="60">
        <f t="shared" si="4264"/>
        <v>0</v>
      </c>
      <c r="AL625" s="60">
        <f t="shared" si="4270"/>
        <v>6</v>
      </c>
      <c r="AM625" s="60">
        <f t="shared" si="4271"/>
        <v>0</v>
      </c>
      <c r="AN625" s="61">
        <f t="shared" si="4272"/>
        <v>153</v>
      </c>
      <c r="AO625" s="236"/>
      <c r="AP625" s="51"/>
      <c r="AQ625" s="51"/>
      <c r="AR625" s="51"/>
      <c r="AS625" s="51"/>
      <c r="AT625" s="51"/>
      <c r="AU625" s="51"/>
      <c r="AV625" s="51"/>
      <c r="AW625" s="51"/>
      <c r="AX625" s="51"/>
      <c r="AY625" s="51"/>
      <c r="AZ625" s="51"/>
      <c r="BA625" s="51"/>
      <c r="BB625" s="51"/>
      <c r="BC625" s="51"/>
      <c r="BD625" s="51"/>
      <c r="BE625" s="51"/>
      <c r="BF625" s="51"/>
      <c r="BG625" s="51"/>
      <c r="BH625" s="51"/>
      <c r="BI625" s="51"/>
      <c r="BJ625" s="51"/>
      <c r="BK625" s="51"/>
      <c r="BL625" s="51"/>
      <c r="BM625" s="51"/>
      <c r="BN625" s="51"/>
      <c r="BO625" s="51"/>
      <c r="BP625" s="51"/>
      <c r="BQ625" s="51"/>
      <c r="BR625" s="63"/>
      <c r="BS625" s="63"/>
      <c r="BT625" s="63"/>
      <c r="BU625" s="63"/>
      <c r="BV625" s="63"/>
      <c r="BW625" s="63"/>
      <c r="BX625" s="63"/>
      <c r="BY625" s="63"/>
      <c r="BZ625" s="63"/>
      <c r="CA625" s="63"/>
      <c r="CB625" s="63"/>
      <c r="CC625" s="63"/>
      <c r="CD625" s="63"/>
      <c r="CE625" s="63"/>
      <c r="CF625" s="63"/>
      <c r="CG625" s="63"/>
      <c r="CH625" s="63"/>
      <c r="CI625" s="63"/>
      <c r="CJ625" s="63"/>
      <c r="CK625" s="63"/>
    </row>
    <row r="626" spans="2:89" ht="13.5" hidden="1" outlineLevel="1">
      <c r="B626" s="15" t="s">
        <v>156</v>
      </c>
      <c r="C626" s="240">
        <v>152</v>
      </c>
      <c r="D626" s="240">
        <v>5</v>
      </c>
      <c r="E626" s="240">
        <v>1</v>
      </c>
      <c r="F626" s="240">
        <v>9</v>
      </c>
      <c r="G626" s="241">
        <v>2</v>
      </c>
      <c r="H626" s="241">
        <v>2</v>
      </c>
      <c r="I626" s="241"/>
      <c r="J626" s="241">
        <v>6</v>
      </c>
      <c r="K626" s="241">
        <v>2</v>
      </c>
      <c r="L626" s="241"/>
      <c r="M626" s="241"/>
      <c r="N626" s="241"/>
      <c r="O626" s="241"/>
      <c r="P626" s="241"/>
      <c r="Q626" s="241"/>
      <c r="R626" s="241"/>
      <c r="S626" s="241">
        <v>5</v>
      </c>
      <c r="T626" s="241"/>
      <c r="U626" s="241"/>
      <c r="V626" s="241"/>
      <c r="W626" s="241"/>
      <c r="X626" s="241"/>
      <c r="Y626" s="241"/>
      <c r="Z626" s="242">
        <f t="shared" si="4268"/>
        <v>184</v>
      </c>
      <c r="AA626" s="243">
        <f t="shared" si="4273"/>
        <v>660</v>
      </c>
      <c r="AB626" s="51"/>
      <c r="AC626" s="56" t="s">
        <v>156</v>
      </c>
      <c r="AD626" s="57">
        <f t="shared" si="4269"/>
        <v>167</v>
      </c>
      <c r="AE626" s="57">
        <f t="shared" si="4265"/>
        <v>2</v>
      </c>
      <c r="AF626" s="57">
        <f t="shared" si="4266"/>
        <v>2</v>
      </c>
      <c r="AG626" s="57">
        <f t="shared" si="4267"/>
        <v>0</v>
      </c>
      <c r="AH626" s="57">
        <f t="shared" si="4261"/>
        <v>6</v>
      </c>
      <c r="AI626" s="57">
        <f t="shared" si="4262"/>
        <v>2</v>
      </c>
      <c r="AJ626" s="57">
        <f t="shared" si="4263"/>
        <v>0</v>
      </c>
      <c r="AK626" s="57">
        <f t="shared" si="4264"/>
        <v>0</v>
      </c>
      <c r="AL626" s="57">
        <f t="shared" si="4270"/>
        <v>5</v>
      </c>
      <c r="AM626" s="57">
        <f t="shared" si="4271"/>
        <v>0</v>
      </c>
      <c r="AN626" s="58">
        <f t="shared" si="4272"/>
        <v>184</v>
      </c>
      <c r="AO626" s="236"/>
      <c r="AP626" s="51"/>
      <c r="AQ626" s="51"/>
      <c r="AR626" s="51"/>
      <c r="AS626" s="51"/>
      <c r="AT626" s="51"/>
      <c r="AU626" s="51"/>
      <c r="AV626" s="51"/>
      <c r="AW626" s="51"/>
      <c r="AX626" s="51"/>
      <c r="AY626" s="51"/>
      <c r="AZ626" s="51"/>
      <c r="BA626" s="51"/>
      <c r="BB626" s="51"/>
      <c r="BC626" s="51"/>
      <c r="BD626" s="51"/>
      <c r="BE626" s="51"/>
      <c r="BF626" s="51"/>
      <c r="BG626" s="51"/>
      <c r="BH626" s="51"/>
      <c r="BI626" s="51"/>
      <c r="BJ626" s="51"/>
      <c r="BK626" s="51"/>
      <c r="BL626" s="51"/>
      <c r="BM626" s="51"/>
      <c r="BN626" s="51"/>
      <c r="BO626" s="51"/>
      <c r="BP626" s="51"/>
      <c r="BQ626" s="51"/>
      <c r="BR626" s="63"/>
      <c r="BS626" s="63"/>
      <c r="BT626" s="63"/>
      <c r="BU626" s="63"/>
      <c r="BV626" s="63"/>
      <c r="BW626" s="63"/>
      <c r="BX626" s="63"/>
      <c r="BY626" s="63"/>
      <c r="BZ626" s="63"/>
      <c r="CA626" s="63"/>
      <c r="CB626" s="63"/>
      <c r="CC626" s="63"/>
      <c r="CD626" s="63"/>
      <c r="CE626" s="63"/>
      <c r="CF626" s="63"/>
      <c r="CG626" s="63"/>
      <c r="CH626" s="63"/>
      <c r="CI626" s="63"/>
      <c r="CJ626" s="63"/>
      <c r="CK626" s="63"/>
    </row>
    <row r="627" spans="2:89" ht="13.5" hidden="1" outlineLevel="1">
      <c r="B627" s="15" t="s">
        <v>157</v>
      </c>
      <c r="C627" s="240">
        <v>118</v>
      </c>
      <c r="D627" s="240">
        <v>4</v>
      </c>
      <c r="E627" s="240"/>
      <c r="F627" s="240">
        <v>5</v>
      </c>
      <c r="G627" s="241">
        <v>2</v>
      </c>
      <c r="H627" s="241">
        <v>1</v>
      </c>
      <c r="I627" s="241"/>
      <c r="J627" s="241">
        <v>6</v>
      </c>
      <c r="K627" s="241"/>
      <c r="L627" s="241"/>
      <c r="M627" s="241"/>
      <c r="N627" s="241"/>
      <c r="O627" s="241"/>
      <c r="P627" s="241"/>
      <c r="Q627" s="241"/>
      <c r="R627" s="241"/>
      <c r="S627" s="241">
        <v>2</v>
      </c>
      <c r="T627" s="241"/>
      <c r="U627" s="241"/>
      <c r="V627" s="241"/>
      <c r="W627" s="241"/>
      <c r="X627" s="241"/>
      <c r="Y627" s="241"/>
      <c r="Z627" s="242">
        <f t="shared" si="4268"/>
        <v>138</v>
      </c>
      <c r="AA627" s="243">
        <f t="shared" si="4273"/>
        <v>655</v>
      </c>
      <c r="AB627" s="51"/>
      <c r="AC627" s="56" t="s">
        <v>157</v>
      </c>
      <c r="AD627" s="57">
        <f t="shared" si="4269"/>
        <v>127</v>
      </c>
      <c r="AE627" s="57">
        <f t="shared" si="4265"/>
        <v>2</v>
      </c>
      <c r="AF627" s="57">
        <f t="shared" si="4266"/>
        <v>1</v>
      </c>
      <c r="AG627" s="57">
        <f t="shared" si="4267"/>
        <v>0</v>
      </c>
      <c r="AH627" s="57">
        <f t="shared" si="4261"/>
        <v>6</v>
      </c>
      <c r="AI627" s="57">
        <f t="shared" si="4262"/>
        <v>0</v>
      </c>
      <c r="AJ627" s="57">
        <f t="shared" si="4263"/>
        <v>0</v>
      </c>
      <c r="AK627" s="57">
        <f t="shared" si="4264"/>
        <v>0</v>
      </c>
      <c r="AL627" s="57">
        <f t="shared" si="4270"/>
        <v>2</v>
      </c>
      <c r="AM627" s="57">
        <f t="shared" si="4271"/>
        <v>0</v>
      </c>
      <c r="AN627" s="58">
        <f t="shared" si="4272"/>
        <v>138</v>
      </c>
      <c r="AO627" s="236"/>
      <c r="AP627" s="51"/>
      <c r="AQ627" s="51"/>
      <c r="AR627" s="51"/>
      <c r="AS627" s="51"/>
      <c r="AT627" s="51"/>
      <c r="AU627" s="51"/>
      <c r="AV627" s="51"/>
      <c r="AW627" s="51"/>
      <c r="AX627" s="51"/>
      <c r="AY627" s="51"/>
      <c r="AZ627" s="51"/>
      <c r="BA627" s="51"/>
      <c r="BB627" s="51"/>
      <c r="BC627" s="51"/>
      <c r="BD627" s="51"/>
      <c r="BE627" s="51"/>
      <c r="BF627" s="51"/>
      <c r="BG627" s="51"/>
      <c r="BH627" s="51"/>
      <c r="BI627" s="51"/>
      <c r="BJ627" s="51"/>
      <c r="BK627" s="51"/>
      <c r="BL627" s="51"/>
      <c r="BM627" s="51"/>
      <c r="BN627" s="51"/>
      <c r="BO627" s="51"/>
      <c r="BP627" s="51"/>
      <c r="BQ627" s="51"/>
      <c r="BR627" s="63"/>
      <c r="BS627" s="63"/>
      <c r="BT627" s="63"/>
      <c r="BU627" s="63"/>
      <c r="BV627" s="63"/>
      <c r="BW627" s="63"/>
      <c r="BX627" s="63"/>
      <c r="BY627" s="63"/>
      <c r="BZ627" s="63"/>
      <c r="CA627" s="63"/>
      <c r="CB627" s="63"/>
      <c r="CC627" s="63"/>
      <c r="CD627" s="63"/>
      <c r="CE627" s="63"/>
      <c r="CF627" s="63"/>
      <c r="CG627" s="63"/>
      <c r="CH627" s="63"/>
      <c r="CI627" s="63"/>
      <c r="CJ627" s="63"/>
      <c r="CK627" s="63"/>
    </row>
    <row r="628" spans="2:89" ht="13.5" hidden="1" outlineLevel="1">
      <c r="B628" s="15" t="s">
        <v>158</v>
      </c>
      <c r="C628" s="240">
        <v>114</v>
      </c>
      <c r="D628" s="240">
        <v>2</v>
      </c>
      <c r="E628" s="240">
        <v>2</v>
      </c>
      <c r="F628" s="240">
        <v>5</v>
      </c>
      <c r="G628" s="241"/>
      <c r="H628" s="241"/>
      <c r="I628" s="241"/>
      <c r="J628" s="241">
        <v>5</v>
      </c>
      <c r="K628" s="241"/>
      <c r="L628" s="241"/>
      <c r="M628" s="241"/>
      <c r="N628" s="241"/>
      <c r="O628" s="241"/>
      <c r="P628" s="241"/>
      <c r="Q628" s="241"/>
      <c r="R628" s="241"/>
      <c r="S628" s="241">
        <v>5</v>
      </c>
      <c r="T628" s="241"/>
      <c r="U628" s="241"/>
      <c r="V628" s="241"/>
      <c r="W628" s="241"/>
      <c r="X628" s="241"/>
      <c r="Y628" s="241"/>
      <c r="Z628" s="242">
        <f t="shared" si="4268"/>
        <v>133</v>
      </c>
      <c r="AA628" s="243">
        <f t="shared" si="4273"/>
        <v>608</v>
      </c>
      <c r="AB628" s="51"/>
      <c r="AC628" s="56" t="s">
        <v>158</v>
      </c>
      <c r="AD628" s="57">
        <f t="shared" si="4269"/>
        <v>123</v>
      </c>
      <c r="AE628" s="57">
        <f t="shared" si="4265"/>
        <v>0</v>
      </c>
      <c r="AF628" s="57">
        <f t="shared" si="4266"/>
        <v>0</v>
      </c>
      <c r="AG628" s="57">
        <f t="shared" si="4267"/>
        <v>0</v>
      </c>
      <c r="AH628" s="57">
        <f t="shared" si="4261"/>
        <v>5</v>
      </c>
      <c r="AI628" s="57">
        <f t="shared" si="4262"/>
        <v>0</v>
      </c>
      <c r="AJ628" s="57">
        <f t="shared" si="4263"/>
        <v>0</v>
      </c>
      <c r="AK628" s="57">
        <f t="shared" si="4264"/>
        <v>0</v>
      </c>
      <c r="AL628" s="57">
        <f t="shared" si="4270"/>
        <v>5</v>
      </c>
      <c r="AM628" s="57">
        <f t="shared" si="4271"/>
        <v>0</v>
      </c>
      <c r="AN628" s="58">
        <f t="shared" si="4272"/>
        <v>133</v>
      </c>
      <c r="AO628" s="236"/>
      <c r="AP628" s="51"/>
      <c r="AQ628" s="51"/>
      <c r="AR628" s="51"/>
      <c r="AS628" s="51"/>
      <c r="AT628" s="51"/>
      <c r="AU628" s="51"/>
      <c r="AV628" s="51"/>
      <c r="AW628" s="51"/>
      <c r="AX628" s="51"/>
      <c r="AY628" s="51"/>
      <c r="AZ628" s="51"/>
      <c r="BA628" s="51"/>
      <c r="BB628" s="51"/>
      <c r="BC628" s="51"/>
      <c r="BD628" s="51"/>
      <c r="BE628" s="51"/>
      <c r="BF628" s="51"/>
      <c r="BG628" s="51"/>
      <c r="BH628" s="51"/>
      <c r="BI628" s="51"/>
      <c r="BJ628" s="51"/>
      <c r="BK628" s="51"/>
      <c r="BL628" s="51"/>
      <c r="BM628" s="51"/>
      <c r="BN628" s="51"/>
      <c r="BO628" s="51"/>
      <c r="BP628" s="51"/>
      <c r="BQ628" s="51"/>
      <c r="BR628" s="63"/>
      <c r="BS628" s="63"/>
      <c r="BT628" s="63"/>
      <c r="BU628" s="63"/>
      <c r="BV628" s="63"/>
      <c r="BW628" s="63"/>
      <c r="BX628" s="63"/>
      <c r="BY628" s="63"/>
      <c r="BZ628" s="63"/>
      <c r="CA628" s="63"/>
      <c r="CB628" s="63"/>
      <c r="CC628" s="63"/>
      <c r="CD628" s="63"/>
      <c r="CE628" s="63"/>
      <c r="CF628" s="63"/>
      <c r="CG628" s="63"/>
      <c r="CH628" s="63"/>
      <c r="CI628" s="63"/>
      <c r="CJ628" s="63"/>
      <c r="CK628" s="63"/>
    </row>
    <row r="629" spans="2:89" ht="13.5" hidden="1" outlineLevel="1">
      <c r="B629" s="15" t="s">
        <v>159</v>
      </c>
      <c r="C629" s="240">
        <v>92</v>
      </c>
      <c r="D629" s="240">
        <v>6</v>
      </c>
      <c r="E629" s="240"/>
      <c r="F629" s="240">
        <v>5</v>
      </c>
      <c r="G629" s="241">
        <v>1</v>
      </c>
      <c r="H629" s="241">
        <v>1</v>
      </c>
      <c r="I629" s="241"/>
      <c r="J629" s="241">
        <v>4</v>
      </c>
      <c r="K629" s="241"/>
      <c r="L629" s="241"/>
      <c r="M629" s="241"/>
      <c r="N629" s="241"/>
      <c r="O629" s="241"/>
      <c r="P629" s="241"/>
      <c r="Q629" s="241"/>
      <c r="R629" s="241"/>
      <c r="S629" s="241">
        <v>4</v>
      </c>
      <c r="T629" s="241"/>
      <c r="U629" s="241"/>
      <c r="V629" s="241"/>
      <c r="W629" s="241"/>
      <c r="X629" s="241"/>
      <c r="Y629" s="241"/>
      <c r="Z629" s="242">
        <f t="shared" si="4268"/>
        <v>113</v>
      </c>
      <c r="AA629" s="243">
        <f t="shared" si="4273"/>
        <v>568</v>
      </c>
      <c r="AB629" s="51"/>
      <c r="AC629" s="56" t="s">
        <v>159</v>
      </c>
      <c r="AD629" s="57">
        <f t="shared" si="4269"/>
        <v>103</v>
      </c>
      <c r="AE629" s="57">
        <f t="shared" si="4265"/>
        <v>1</v>
      </c>
      <c r="AF629" s="57">
        <f t="shared" si="4266"/>
        <v>1</v>
      </c>
      <c r="AG629" s="57">
        <f t="shared" si="4267"/>
        <v>0</v>
      </c>
      <c r="AH629" s="57">
        <f t="shared" si="4261"/>
        <v>4</v>
      </c>
      <c r="AI629" s="57">
        <f t="shared" si="4262"/>
        <v>0</v>
      </c>
      <c r="AJ629" s="57">
        <f t="shared" si="4263"/>
        <v>0</v>
      </c>
      <c r="AK629" s="57">
        <f t="shared" si="4264"/>
        <v>0</v>
      </c>
      <c r="AL629" s="57">
        <f t="shared" si="4270"/>
        <v>4</v>
      </c>
      <c r="AM629" s="57">
        <f t="shared" si="4271"/>
        <v>0</v>
      </c>
      <c r="AN629" s="58">
        <f t="shared" si="4272"/>
        <v>113</v>
      </c>
      <c r="AO629" s="236"/>
      <c r="AP629" s="51"/>
      <c r="AQ629" s="51"/>
      <c r="AR629" s="51"/>
      <c r="AS629" s="51"/>
      <c r="AT629" s="51"/>
      <c r="AU629" s="51"/>
      <c r="AV629" s="51"/>
      <c r="AW629" s="51"/>
      <c r="AX629" s="51"/>
      <c r="AY629" s="51"/>
      <c r="AZ629" s="51"/>
      <c r="BA629" s="51"/>
      <c r="BB629" s="51"/>
      <c r="BC629" s="51"/>
      <c r="BD629" s="51"/>
      <c r="BE629" s="51"/>
      <c r="BF629" s="51"/>
      <c r="BG629" s="51"/>
      <c r="BH629" s="51"/>
      <c r="BI629" s="51"/>
      <c r="BJ629" s="51"/>
      <c r="BK629" s="51"/>
      <c r="BL629" s="51"/>
      <c r="BM629" s="51"/>
      <c r="BN629" s="51"/>
      <c r="BO629" s="51"/>
      <c r="BP629" s="51"/>
      <c r="BQ629" s="51"/>
      <c r="BR629" s="63"/>
      <c r="BS629" s="63"/>
      <c r="BT629" s="63"/>
      <c r="BU629" s="63"/>
      <c r="BV629" s="63"/>
      <c r="BW629" s="63"/>
      <c r="BX629" s="63"/>
      <c r="BY629" s="63"/>
      <c r="BZ629" s="63"/>
      <c r="CA629" s="63"/>
      <c r="CB629" s="63"/>
      <c r="CC629" s="63"/>
      <c r="CD629" s="63"/>
      <c r="CE629" s="63"/>
      <c r="CF629" s="63"/>
      <c r="CG629" s="63"/>
      <c r="CH629" s="63"/>
      <c r="CI629" s="63"/>
      <c r="CJ629" s="63"/>
      <c r="CK629" s="63"/>
    </row>
    <row r="630" spans="2:89" ht="13.5" hidden="1" outlineLevel="1">
      <c r="B630" s="15" t="s">
        <v>160</v>
      </c>
      <c r="C630" s="240">
        <v>84</v>
      </c>
      <c r="D630" s="240">
        <v>6</v>
      </c>
      <c r="E630" s="240"/>
      <c r="F630" s="240">
        <v>5</v>
      </c>
      <c r="G630" s="241">
        <v>1</v>
      </c>
      <c r="H630" s="241"/>
      <c r="I630" s="241"/>
      <c r="J630" s="241"/>
      <c r="K630" s="241"/>
      <c r="L630" s="241"/>
      <c r="M630" s="241"/>
      <c r="N630" s="241"/>
      <c r="O630" s="241"/>
      <c r="P630" s="241">
        <v>1</v>
      </c>
      <c r="Q630" s="241"/>
      <c r="R630" s="241"/>
      <c r="S630" s="241"/>
      <c r="T630" s="241"/>
      <c r="U630" s="241"/>
      <c r="V630" s="241"/>
      <c r="W630" s="241"/>
      <c r="X630" s="241"/>
      <c r="Y630" s="241"/>
      <c r="Z630" s="242">
        <f t="shared" si="4268"/>
        <v>97</v>
      </c>
      <c r="AA630" s="243">
        <f t="shared" si="4273"/>
        <v>481</v>
      </c>
      <c r="AB630" s="51"/>
      <c r="AC630" s="59" t="s">
        <v>160</v>
      </c>
      <c r="AD630" s="60">
        <f t="shared" si="4269"/>
        <v>95</v>
      </c>
      <c r="AE630" s="60">
        <f t="shared" si="4265"/>
        <v>1</v>
      </c>
      <c r="AF630" s="60">
        <f t="shared" si="4266"/>
        <v>0</v>
      </c>
      <c r="AG630" s="60">
        <f t="shared" si="4267"/>
        <v>0</v>
      </c>
      <c r="AH630" s="60">
        <f t="shared" si="4261"/>
        <v>0</v>
      </c>
      <c r="AI630" s="60">
        <f t="shared" si="4262"/>
        <v>0</v>
      </c>
      <c r="AJ630" s="60">
        <f t="shared" si="4263"/>
        <v>0</v>
      </c>
      <c r="AK630" s="60">
        <f t="shared" si="4264"/>
        <v>0</v>
      </c>
      <c r="AL630" s="60">
        <f t="shared" si="4270"/>
        <v>1</v>
      </c>
      <c r="AM630" s="60">
        <f t="shared" si="4271"/>
        <v>0</v>
      </c>
      <c r="AN630" s="61">
        <f t="shared" si="4272"/>
        <v>97</v>
      </c>
      <c r="AO630" s="236"/>
      <c r="AP630" s="51"/>
      <c r="AQ630" s="51"/>
      <c r="AR630" s="51"/>
      <c r="AS630" s="51"/>
      <c r="AT630" s="51"/>
      <c r="AU630" s="51"/>
      <c r="AV630" s="51"/>
      <c r="AW630" s="51"/>
      <c r="AX630" s="51"/>
      <c r="AY630" s="51"/>
      <c r="AZ630" s="51"/>
      <c r="BA630" s="51"/>
      <c r="BB630" s="51"/>
      <c r="BC630" s="51"/>
      <c r="BD630" s="51"/>
      <c r="BE630" s="51"/>
      <c r="BF630" s="51"/>
      <c r="BG630" s="51"/>
      <c r="BH630" s="51"/>
      <c r="BI630" s="51"/>
      <c r="BJ630" s="51"/>
      <c r="BK630" s="51"/>
      <c r="BL630" s="51"/>
      <c r="BM630" s="51"/>
      <c r="BN630" s="51"/>
      <c r="BO630" s="51"/>
      <c r="BP630" s="51"/>
      <c r="BQ630" s="51"/>
      <c r="BR630" s="63"/>
      <c r="BS630" s="63"/>
      <c r="BT630" s="63"/>
      <c r="BU630" s="63"/>
      <c r="BV630" s="63"/>
      <c r="BW630" s="63"/>
      <c r="BX630" s="63"/>
      <c r="BY630" s="63"/>
      <c r="BZ630" s="63"/>
      <c r="CA630" s="63"/>
      <c r="CB630" s="63"/>
      <c r="CC630" s="63"/>
      <c r="CD630" s="63"/>
      <c r="CE630" s="63"/>
      <c r="CF630" s="63"/>
      <c r="CG630" s="63"/>
      <c r="CH630" s="63"/>
      <c r="CI630" s="63"/>
      <c r="CJ630" s="63"/>
      <c r="CK630" s="63"/>
    </row>
    <row r="631" spans="2:89" ht="13.5" hidden="1" outlineLevel="1">
      <c r="B631" s="15" t="s">
        <v>161</v>
      </c>
      <c r="C631" s="240">
        <v>112</v>
      </c>
      <c r="D631" s="240">
        <v>2</v>
      </c>
      <c r="E631" s="240"/>
      <c r="F631" s="240">
        <v>6</v>
      </c>
      <c r="G631" s="241"/>
      <c r="H631" s="241"/>
      <c r="I631" s="241"/>
      <c r="J631" s="241"/>
      <c r="K631" s="241">
        <v>1</v>
      </c>
      <c r="L631" s="241"/>
      <c r="M631" s="241"/>
      <c r="N631" s="241"/>
      <c r="O631" s="241"/>
      <c r="P631" s="241"/>
      <c r="Q631" s="241"/>
      <c r="R631" s="241"/>
      <c r="S631" s="241"/>
      <c r="T631" s="241"/>
      <c r="U631" s="241"/>
      <c r="V631" s="241"/>
      <c r="W631" s="241"/>
      <c r="X631" s="241"/>
      <c r="Y631" s="241"/>
      <c r="Z631" s="242">
        <f t="shared" si="4268"/>
        <v>121</v>
      </c>
      <c r="AA631" s="243">
        <f t="shared" si="4273"/>
        <v>464</v>
      </c>
      <c r="AB631" s="51"/>
      <c r="AC631" s="59" t="s">
        <v>161</v>
      </c>
      <c r="AD631" s="60">
        <f t="shared" si="4269"/>
        <v>120</v>
      </c>
      <c r="AE631" s="60">
        <f t="shared" si="4265"/>
        <v>0</v>
      </c>
      <c r="AF631" s="60">
        <f t="shared" si="4266"/>
        <v>0</v>
      </c>
      <c r="AG631" s="60">
        <f t="shared" si="4267"/>
        <v>0</v>
      </c>
      <c r="AH631" s="60">
        <f t="shared" si="4261"/>
        <v>0</v>
      </c>
      <c r="AI631" s="60">
        <f t="shared" si="4262"/>
        <v>1</v>
      </c>
      <c r="AJ631" s="60">
        <f t="shared" si="4263"/>
        <v>0</v>
      </c>
      <c r="AK631" s="60">
        <f t="shared" si="4264"/>
        <v>0</v>
      </c>
      <c r="AL631" s="60">
        <f t="shared" si="4270"/>
        <v>0</v>
      </c>
      <c r="AM631" s="60">
        <f t="shared" si="4271"/>
        <v>0</v>
      </c>
      <c r="AN631" s="61">
        <f t="shared" si="4272"/>
        <v>121</v>
      </c>
      <c r="AO631" s="236"/>
      <c r="AP631" s="51"/>
      <c r="AQ631" s="51"/>
      <c r="AR631" s="51"/>
      <c r="AS631" s="51"/>
      <c r="AT631" s="51"/>
      <c r="AU631" s="51"/>
      <c r="AV631" s="51"/>
      <c r="AW631" s="51"/>
      <c r="AX631" s="51"/>
      <c r="AY631" s="51"/>
      <c r="AZ631" s="51"/>
      <c r="BA631" s="51"/>
      <c r="BB631" s="51"/>
      <c r="BC631" s="51"/>
      <c r="BD631" s="51"/>
      <c r="BE631" s="51"/>
      <c r="BF631" s="51"/>
      <c r="BG631" s="51"/>
      <c r="BH631" s="51"/>
      <c r="BI631" s="51"/>
      <c r="BJ631" s="51"/>
      <c r="BK631" s="51"/>
      <c r="BL631" s="51"/>
      <c r="BM631" s="51"/>
      <c r="BN631" s="51"/>
      <c r="BO631" s="51"/>
      <c r="BP631" s="51"/>
      <c r="BQ631" s="51"/>
      <c r="BR631" s="63"/>
      <c r="BS631" s="63"/>
      <c r="BT631" s="63"/>
      <c r="BU631" s="63"/>
      <c r="BV631" s="63"/>
      <c r="BW631" s="63"/>
      <c r="BX631" s="63"/>
      <c r="BY631" s="63"/>
      <c r="BZ631" s="63"/>
      <c r="CA631" s="63"/>
      <c r="CB631" s="63"/>
      <c r="CC631" s="63"/>
      <c r="CD631" s="63"/>
      <c r="CE631" s="63"/>
      <c r="CF631" s="63"/>
      <c r="CG631" s="63"/>
      <c r="CH631" s="63"/>
      <c r="CI631" s="63"/>
      <c r="CJ631" s="63"/>
      <c r="CK631" s="63"/>
    </row>
    <row r="632" spans="2:89" ht="13.5" hidden="1" outlineLevel="1">
      <c r="B632" s="15" t="s">
        <v>162</v>
      </c>
      <c r="C632" s="240">
        <v>135</v>
      </c>
      <c r="D632" s="240">
        <v>4</v>
      </c>
      <c r="E632" s="240"/>
      <c r="F632" s="240">
        <v>10</v>
      </c>
      <c r="G632" s="241"/>
      <c r="H632" s="241"/>
      <c r="I632" s="241"/>
      <c r="J632" s="241">
        <v>2</v>
      </c>
      <c r="K632" s="241"/>
      <c r="L632" s="241"/>
      <c r="M632" s="241"/>
      <c r="N632" s="241"/>
      <c r="O632" s="241"/>
      <c r="P632" s="241"/>
      <c r="Q632" s="241"/>
      <c r="R632" s="241"/>
      <c r="S632" s="241"/>
      <c r="T632" s="241"/>
      <c r="U632" s="241"/>
      <c r="V632" s="241"/>
      <c r="W632" s="241"/>
      <c r="X632" s="241"/>
      <c r="Y632" s="241"/>
      <c r="Z632" s="242">
        <f t="shared" si="4268"/>
        <v>151</v>
      </c>
      <c r="AA632" s="243">
        <f t="shared" si="4273"/>
        <v>482</v>
      </c>
      <c r="AB632" s="51"/>
      <c r="AC632" s="59" t="s">
        <v>162</v>
      </c>
      <c r="AD632" s="60">
        <f t="shared" si="4269"/>
        <v>149</v>
      </c>
      <c r="AE632" s="60">
        <f t="shared" si="4265"/>
        <v>0</v>
      </c>
      <c r="AF632" s="60">
        <f t="shared" si="4266"/>
        <v>0</v>
      </c>
      <c r="AG632" s="60">
        <f t="shared" si="4267"/>
        <v>0</v>
      </c>
      <c r="AH632" s="60">
        <f t="shared" si="4261"/>
        <v>2</v>
      </c>
      <c r="AI632" s="60">
        <f t="shared" si="4262"/>
        <v>0</v>
      </c>
      <c r="AJ632" s="60">
        <f t="shared" si="4263"/>
        <v>0</v>
      </c>
      <c r="AK632" s="60">
        <f t="shared" si="4264"/>
        <v>0</v>
      </c>
      <c r="AL632" s="60">
        <f t="shared" si="4270"/>
        <v>0</v>
      </c>
      <c r="AM632" s="60">
        <f t="shared" si="4271"/>
        <v>0</v>
      </c>
      <c r="AN632" s="61">
        <f t="shared" si="4272"/>
        <v>151</v>
      </c>
      <c r="AO632" s="236"/>
      <c r="AP632" s="51"/>
      <c r="AQ632" s="51"/>
      <c r="AR632" s="51"/>
      <c r="AS632" s="51"/>
      <c r="AT632" s="51"/>
      <c r="AU632" s="51"/>
      <c r="AV632" s="51"/>
      <c r="AW632" s="51"/>
      <c r="AX632" s="51"/>
      <c r="AY632" s="51"/>
      <c r="AZ632" s="51"/>
      <c r="BA632" s="51"/>
      <c r="BB632" s="51"/>
      <c r="BC632" s="51"/>
      <c r="BD632" s="51"/>
      <c r="BE632" s="51"/>
      <c r="BF632" s="51"/>
      <c r="BG632" s="51"/>
      <c r="BH632" s="51"/>
      <c r="BI632" s="51"/>
      <c r="BJ632" s="51"/>
      <c r="BK632" s="51"/>
      <c r="BL632" s="51"/>
      <c r="BM632" s="51"/>
      <c r="BN632" s="51"/>
      <c r="BO632" s="51"/>
      <c r="BP632" s="51"/>
      <c r="BQ632" s="51"/>
      <c r="BR632" s="63"/>
      <c r="BS632" s="63"/>
      <c r="BT632" s="63"/>
      <c r="BU632" s="63"/>
      <c r="BV632" s="63"/>
      <c r="BW632" s="63"/>
      <c r="BX632" s="63"/>
      <c r="BY632" s="63"/>
      <c r="BZ632" s="63"/>
      <c r="CA632" s="63"/>
      <c r="CB632" s="63"/>
      <c r="CC632" s="63"/>
      <c r="CD632" s="63"/>
      <c r="CE632" s="63"/>
      <c r="CF632" s="63"/>
      <c r="CG632" s="63"/>
      <c r="CH632" s="63"/>
      <c r="CI632" s="63"/>
      <c r="CJ632" s="63"/>
      <c r="CK632" s="63"/>
    </row>
    <row r="633" spans="2:89" ht="13.5" hidden="1" outlineLevel="1">
      <c r="B633" s="15" t="s">
        <v>163</v>
      </c>
      <c r="C633" s="240">
        <v>133</v>
      </c>
      <c r="D633" s="240">
        <v>1</v>
      </c>
      <c r="E633" s="240"/>
      <c r="F633" s="240">
        <v>7</v>
      </c>
      <c r="G633" s="241">
        <v>4</v>
      </c>
      <c r="H633" s="241"/>
      <c r="I633" s="241"/>
      <c r="J633" s="241">
        <v>2</v>
      </c>
      <c r="K633" s="241"/>
      <c r="L633" s="241"/>
      <c r="M633" s="241"/>
      <c r="N633" s="241"/>
      <c r="O633" s="241"/>
      <c r="P633" s="241"/>
      <c r="Q633" s="241"/>
      <c r="R633" s="241"/>
      <c r="S633" s="241"/>
      <c r="T633" s="241"/>
      <c r="U633" s="241"/>
      <c r="V633" s="241"/>
      <c r="W633" s="241"/>
      <c r="X633" s="241"/>
      <c r="Y633" s="241"/>
      <c r="Z633" s="242">
        <f t="shared" si="4268"/>
        <v>147</v>
      </c>
      <c r="AA633" s="243">
        <f t="shared" si="4273"/>
        <v>516</v>
      </c>
      <c r="AB633" s="51"/>
      <c r="AC633" s="59" t="s">
        <v>163</v>
      </c>
      <c r="AD633" s="60">
        <f t="shared" si="4269"/>
        <v>141</v>
      </c>
      <c r="AE633" s="60">
        <f t="shared" si="4265"/>
        <v>4</v>
      </c>
      <c r="AF633" s="60">
        <f t="shared" si="4266"/>
        <v>0</v>
      </c>
      <c r="AG633" s="60">
        <f t="shared" si="4267"/>
        <v>0</v>
      </c>
      <c r="AH633" s="60">
        <f t="shared" si="4261"/>
        <v>2</v>
      </c>
      <c r="AI633" s="60">
        <f t="shared" si="4262"/>
        <v>0</v>
      </c>
      <c r="AJ633" s="60">
        <f t="shared" si="4263"/>
        <v>0</v>
      </c>
      <c r="AK633" s="60">
        <f t="shared" si="4264"/>
        <v>0</v>
      </c>
      <c r="AL633" s="60">
        <f t="shared" si="4270"/>
        <v>0</v>
      </c>
      <c r="AM633" s="60">
        <f t="shared" si="4271"/>
        <v>0</v>
      </c>
      <c r="AN633" s="61">
        <f t="shared" si="4272"/>
        <v>147</v>
      </c>
      <c r="AO633" s="236"/>
      <c r="AP633" s="51"/>
      <c r="AQ633" s="51"/>
      <c r="AR633" s="51"/>
      <c r="AS633" s="51"/>
      <c r="AT633" s="51"/>
      <c r="AU633" s="51"/>
      <c r="AV633" s="51"/>
      <c r="AW633" s="51"/>
      <c r="AX633" s="51"/>
      <c r="AY633" s="51"/>
      <c r="AZ633" s="51"/>
      <c r="BA633" s="51"/>
      <c r="BB633" s="51"/>
      <c r="BC633" s="51"/>
      <c r="BD633" s="51"/>
      <c r="BE633" s="51"/>
      <c r="BF633" s="51"/>
      <c r="BG633" s="51"/>
      <c r="BH633" s="51"/>
      <c r="BI633" s="51"/>
      <c r="BJ633" s="51"/>
      <c r="BK633" s="51"/>
      <c r="BL633" s="51"/>
      <c r="BM633" s="51"/>
      <c r="BN633" s="51"/>
      <c r="BO633" s="51"/>
      <c r="BP633" s="51"/>
      <c r="BQ633" s="51"/>
      <c r="BR633" s="63"/>
      <c r="BS633" s="63"/>
      <c r="BT633" s="63"/>
      <c r="BU633" s="63"/>
      <c r="BV633" s="63"/>
      <c r="BW633" s="63"/>
      <c r="BX633" s="63"/>
      <c r="BY633" s="63"/>
      <c r="BZ633" s="63"/>
      <c r="CA633" s="63"/>
      <c r="CB633" s="63"/>
      <c r="CC633" s="63"/>
      <c r="CD633" s="63"/>
      <c r="CE633" s="63"/>
      <c r="CF633" s="63"/>
      <c r="CG633" s="63"/>
      <c r="CH633" s="63"/>
      <c r="CI633" s="63"/>
      <c r="CJ633" s="63"/>
      <c r="CK633" s="63"/>
    </row>
    <row r="634" spans="2:89" ht="13.5" hidden="1" outlineLevel="1">
      <c r="B634" s="15" t="s">
        <v>164</v>
      </c>
      <c r="C634" s="240">
        <v>68</v>
      </c>
      <c r="D634" s="240">
        <v>1</v>
      </c>
      <c r="E634" s="240"/>
      <c r="F634" s="240">
        <v>9</v>
      </c>
      <c r="G634" s="241">
        <v>4</v>
      </c>
      <c r="H634" s="241"/>
      <c r="I634" s="241"/>
      <c r="J634" s="241">
        <v>1</v>
      </c>
      <c r="K634" s="241"/>
      <c r="L634" s="241"/>
      <c r="M634" s="241"/>
      <c r="N634" s="241"/>
      <c r="O634" s="241"/>
      <c r="P634" s="241"/>
      <c r="Q634" s="241"/>
      <c r="R634" s="241"/>
      <c r="S634" s="241"/>
      <c r="T634" s="241"/>
      <c r="U634" s="241"/>
      <c r="V634" s="241"/>
      <c r="W634" s="241"/>
      <c r="X634" s="241"/>
      <c r="Y634" s="241"/>
      <c r="Z634" s="242">
        <f t="shared" si="4268"/>
        <v>83</v>
      </c>
      <c r="AA634" s="243">
        <f t="shared" si="4273"/>
        <v>502</v>
      </c>
      <c r="AB634" s="51"/>
      <c r="AC634" s="56" t="s">
        <v>164</v>
      </c>
      <c r="AD634" s="57">
        <f t="shared" si="4269"/>
        <v>78</v>
      </c>
      <c r="AE634" s="57">
        <f t="shared" si="4265"/>
        <v>4</v>
      </c>
      <c r="AF634" s="57">
        <f t="shared" si="4266"/>
        <v>0</v>
      </c>
      <c r="AG634" s="57">
        <f t="shared" si="4267"/>
        <v>0</v>
      </c>
      <c r="AH634" s="57">
        <f t="shared" si="4261"/>
        <v>1</v>
      </c>
      <c r="AI634" s="57">
        <f t="shared" si="4262"/>
        <v>0</v>
      </c>
      <c r="AJ634" s="57">
        <f t="shared" si="4263"/>
        <v>0</v>
      </c>
      <c r="AK634" s="57">
        <f t="shared" si="4264"/>
        <v>0</v>
      </c>
      <c r="AL634" s="57">
        <f t="shared" si="4270"/>
        <v>0</v>
      </c>
      <c r="AM634" s="57">
        <f t="shared" si="4271"/>
        <v>0</v>
      </c>
      <c r="AN634" s="58">
        <f t="shared" si="4272"/>
        <v>83</v>
      </c>
      <c r="AO634" s="236"/>
      <c r="AP634" s="51"/>
      <c r="AQ634" s="51"/>
      <c r="AR634" s="51"/>
      <c r="AS634" s="51"/>
      <c r="AT634" s="51"/>
      <c r="AU634" s="51"/>
      <c r="AV634" s="51"/>
      <c r="AW634" s="51"/>
      <c r="AX634" s="51"/>
      <c r="AY634" s="51"/>
      <c r="AZ634" s="51"/>
      <c r="BA634" s="51"/>
      <c r="BB634" s="51"/>
      <c r="BC634" s="51"/>
      <c r="BD634" s="51"/>
      <c r="BE634" s="51"/>
      <c r="BF634" s="51"/>
      <c r="BG634" s="51"/>
      <c r="BH634" s="51"/>
      <c r="BI634" s="51"/>
      <c r="BJ634" s="51"/>
      <c r="BK634" s="51"/>
      <c r="BL634" s="51"/>
      <c r="BM634" s="51"/>
      <c r="BN634" s="51"/>
      <c r="BO634" s="51"/>
      <c r="BP634" s="51"/>
      <c r="BQ634" s="51"/>
      <c r="BR634" s="63"/>
      <c r="BS634" s="63"/>
      <c r="BT634" s="63"/>
      <c r="BU634" s="63"/>
      <c r="BV634" s="63"/>
      <c r="BW634" s="63"/>
      <c r="BX634" s="63"/>
      <c r="BY634" s="63"/>
      <c r="BZ634" s="63"/>
      <c r="CA634" s="63"/>
      <c r="CB634" s="63"/>
      <c r="CC634" s="63"/>
      <c r="CD634" s="63"/>
      <c r="CE634" s="63"/>
      <c r="CF634" s="63"/>
      <c r="CG634" s="63"/>
      <c r="CH634" s="63"/>
      <c r="CI634" s="63"/>
      <c r="CJ634" s="63"/>
      <c r="CK634" s="63"/>
    </row>
    <row r="635" spans="2:89" ht="13.5" hidden="1" outlineLevel="1">
      <c r="B635" s="15" t="s">
        <v>165</v>
      </c>
      <c r="C635" s="240">
        <v>68</v>
      </c>
      <c r="D635" s="240">
        <v>4</v>
      </c>
      <c r="E635" s="240"/>
      <c r="F635" s="240">
        <v>7</v>
      </c>
      <c r="G635" s="241">
        <v>2</v>
      </c>
      <c r="H635" s="241"/>
      <c r="I635" s="241"/>
      <c r="J635" s="241">
        <v>1</v>
      </c>
      <c r="K635" s="241"/>
      <c r="L635" s="241"/>
      <c r="M635" s="241"/>
      <c r="N635" s="241"/>
      <c r="O635" s="241"/>
      <c r="P635" s="241"/>
      <c r="Q635" s="241"/>
      <c r="R635" s="241"/>
      <c r="S635" s="241"/>
      <c r="T635" s="241"/>
      <c r="U635" s="241"/>
      <c r="V635" s="241"/>
      <c r="W635" s="241"/>
      <c r="X635" s="241"/>
      <c r="Y635" s="241"/>
      <c r="Z635" s="242">
        <f t="shared" si="4268"/>
        <v>82</v>
      </c>
      <c r="AA635" s="243">
        <f t="shared" si="4273"/>
        <v>463</v>
      </c>
      <c r="AB635" s="51"/>
      <c r="AC635" s="56" t="s">
        <v>165</v>
      </c>
      <c r="AD635" s="57">
        <f t="shared" si="4269"/>
        <v>79</v>
      </c>
      <c r="AE635" s="57">
        <f t="shared" si="4265"/>
        <v>2</v>
      </c>
      <c r="AF635" s="57">
        <f t="shared" si="4266"/>
        <v>0</v>
      </c>
      <c r="AG635" s="57">
        <f t="shared" si="4267"/>
        <v>0</v>
      </c>
      <c r="AH635" s="57">
        <f t="shared" si="4261"/>
        <v>1</v>
      </c>
      <c r="AI635" s="57">
        <f t="shared" si="4262"/>
        <v>0</v>
      </c>
      <c r="AJ635" s="57">
        <f t="shared" si="4263"/>
        <v>0</v>
      </c>
      <c r="AK635" s="57">
        <f t="shared" si="4264"/>
        <v>0</v>
      </c>
      <c r="AL635" s="57">
        <f t="shared" si="4270"/>
        <v>0</v>
      </c>
      <c r="AM635" s="57">
        <f t="shared" si="4271"/>
        <v>0</v>
      </c>
      <c r="AN635" s="58">
        <f t="shared" si="4272"/>
        <v>82</v>
      </c>
      <c r="AO635" s="236"/>
      <c r="AP635" s="51"/>
      <c r="AQ635" s="51"/>
      <c r="AR635" s="51"/>
      <c r="AS635" s="51"/>
      <c r="AT635" s="51"/>
      <c r="AU635" s="51"/>
      <c r="AV635" s="51"/>
      <c r="AW635" s="51"/>
      <c r="AX635" s="51"/>
      <c r="AY635" s="51"/>
      <c r="AZ635" s="51"/>
      <c r="BA635" s="51"/>
      <c r="BB635" s="51"/>
      <c r="BC635" s="51"/>
      <c r="BD635" s="51"/>
      <c r="BE635" s="51"/>
      <c r="BF635" s="51"/>
      <c r="BG635" s="51"/>
      <c r="BH635" s="51"/>
      <c r="BI635" s="51"/>
      <c r="BJ635" s="51"/>
      <c r="BK635" s="51"/>
      <c r="BL635" s="51"/>
      <c r="BM635" s="51"/>
      <c r="BN635" s="51"/>
      <c r="BO635" s="51"/>
      <c r="BP635" s="51"/>
      <c r="BQ635" s="51"/>
      <c r="BR635" s="63"/>
      <c r="BS635" s="63"/>
      <c r="BT635" s="63"/>
      <c r="BU635" s="63"/>
      <c r="BV635" s="63"/>
      <c r="BW635" s="63"/>
      <c r="BX635" s="63"/>
      <c r="BY635" s="63"/>
      <c r="BZ635" s="63"/>
      <c r="CA635" s="63"/>
      <c r="CB635" s="63"/>
      <c r="CC635" s="63"/>
      <c r="CD635" s="63"/>
      <c r="CE635" s="63"/>
      <c r="CF635" s="63"/>
      <c r="CG635" s="63"/>
      <c r="CH635" s="63"/>
      <c r="CI635" s="63"/>
      <c r="CJ635" s="63"/>
      <c r="CK635" s="63"/>
    </row>
    <row r="636" spans="2:89" ht="13.5" hidden="1" outlineLevel="1">
      <c r="B636" s="15" t="s">
        <v>166</v>
      </c>
      <c r="C636" s="240">
        <v>81</v>
      </c>
      <c r="D636" s="240">
        <v>6</v>
      </c>
      <c r="E636" s="240"/>
      <c r="F636" s="240">
        <v>13</v>
      </c>
      <c r="G636" s="241">
        <v>1</v>
      </c>
      <c r="H636" s="241"/>
      <c r="I636" s="241"/>
      <c r="J636" s="241">
        <v>1</v>
      </c>
      <c r="K636" s="241"/>
      <c r="L636" s="241"/>
      <c r="M636" s="241"/>
      <c r="N636" s="241"/>
      <c r="O636" s="241"/>
      <c r="P636" s="241"/>
      <c r="Q636" s="241"/>
      <c r="R636" s="241"/>
      <c r="S636" s="241"/>
      <c r="T636" s="241"/>
      <c r="U636" s="241"/>
      <c r="V636" s="241"/>
      <c r="W636" s="241"/>
      <c r="X636" s="241"/>
      <c r="Y636" s="241"/>
      <c r="Z636" s="242">
        <f t="shared" si="4268"/>
        <v>102</v>
      </c>
      <c r="AA636" s="243">
        <f t="shared" si="4273"/>
        <v>414</v>
      </c>
      <c r="AB636" s="51"/>
      <c r="AC636" s="56" t="s">
        <v>166</v>
      </c>
      <c r="AD636" s="57">
        <f t="shared" si="4269"/>
        <v>100</v>
      </c>
      <c r="AE636" s="57">
        <f t="shared" si="4265"/>
        <v>1</v>
      </c>
      <c r="AF636" s="57">
        <f t="shared" si="4266"/>
        <v>0</v>
      </c>
      <c r="AG636" s="57">
        <f t="shared" si="4267"/>
        <v>0</v>
      </c>
      <c r="AH636" s="57">
        <f t="shared" si="4261"/>
        <v>1</v>
      </c>
      <c r="AI636" s="57">
        <f t="shared" si="4262"/>
        <v>0</v>
      </c>
      <c r="AJ636" s="57">
        <f t="shared" si="4263"/>
        <v>0</v>
      </c>
      <c r="AK636" s="57">
        <f t="shared" si="4264"/>
        <v>0</v>
      </c>
      <c r="AL636" s="57">
        <f t="shared" si="4270"/>
        <v>0</v>
      </c>
      <c r="AM636" s="57">
        <f t="shared" si="4271"/>
        <v>0</v>
      </c>
      <c r="AN636" s="58">
        <f t="shared" si="4272"/>
        <v>102</v>
      </c>
      <c r="AO636" s="236"/>
      <c r="AP636" s="51"/>
      <c r="AQ636" s="51"/>
      <c r="AR636" s="51"/>
      <c r="AS636" s="51"/>
      <c r="AT636" s="51"/>
      <c r="AU636" s="51"/>
      <c r="AV636" s="51"/>
      <c r="AW636" s="51"/>
      <c r="AX636" s="51"/>
      <c r="AY636" s="51"/>
      <c r="AZ636" s="51"/>
      <c r="BA636" s="51"/>
      <c r="BB636" s="51"/>
      <c r="BC636" s="51"/>
      <c r="BD636" s="51"/>
      <c r="BE636" s="51"/>
      <c r="BF636" s="51"/>
      <c r="BG636" s="51"/>
      <c r="BH636" s="51"/>
      <c r="BI636" s="51"/>
      <c r="BJ636" s="51"/>
      <c r="BK636" s="51"/>
      <c r="BL636" s="51"/>
      <c r="BM636" s="51"/>
      <c r="BN636" s="51"/>
      <c r="BO636" s="51"/>
      <c r="BP636" s="51"/>
      <c r="BQ636" s="51"/>
      <c r="BR636" s="63"/>
      <c r="BS636" s="63"/>
      <c r="BT636" s="63"/>
      <c r="BU636" s="63"/>
      <c r="BV636" s="63"/>
      <c r="BW636" s="63"/>
      <c r="BX636" s="63"/>
      <c r="BY636" s="63"/>
      <c r="BZ636" s="63"/>
      <c r="CA636" s="63"/>
      <c r="CB636" s="63"/>
      <c r="CC636" s="63"/>
      <c r="CD636" s="63"/>
      <c r="CE636" s="63"/>
      <c r="CF636" s="63"/>
      <c r="CG636" s="63"/>
      <c r="CH636" s="63"/>
      <c r="CI636" s="63"/>
      <c r="CJ636" s="63"/>
      <c r="CK636" s="63"/>
    </row>
    <row r="637" spans="2:89" ht="13.5" hidden="1" outlineLevel="1">
      <c r="B637" s="15" t="s">
        <v>167</v>
      </c>
      <c r="C637" s="240">
        <v>56</v>
      </c>
      <c r="D637" s="240">
        <v>1</v>
      </c>
      <c r="E637" s="240"/>
      <c r="F637" s="240">
        <v>5</v>
      </c>
      <c r="G637" s="241">
        <v>1</v>
      </c>
      <c r="H637" s="241"/>
      <c r="I637" s="241"/>
      <c r="J637" s="241">
        <v>2</v>
      </c>
      <c r="K637" s="241"/>
      <c r="L637" s="241"/>
      <c r="M637" s="241"/>
      <c r="N637" s="241"/>
      <c r="O637" s="241"/>
      <c r="P637" s="241"/>
      <c r="Q637" s="241"/>
      <c r="R637" s="241"/>
      <c r="S637" s="241"/>
      <c r="T637" s="241"/>
      <c r="U637" s="241"/>
      <c r="V637" s="241"/>
      <c r="W637" s="241"/>
      <c r="X637" s="241"/>
      <c r="Y637" s="241"/>
      <c r="Z637" s="242">
        <f t="shared" si="4268"/>
        <v>65</v>
      </c>
      <c r="AA637" s="243">
        <f t="shared" si="4273"/>
        <v>332</v>
      </c>
      <c r="AB637" s="51"/>
      <c r="AC637" s="56" t="s">
        <v>167</v>
      </c>
      <c r="AD637" s="57">
        <f t="shared" si="4269"/>
        <v>62</v>
      </c>
      <c r="AE637" s="57">
        <f t="shared" si="4265"/>
        <v>1</v>
      </c>
      <c r="AF637" s="57">
        <f t="shared" si="4266"/>
        <v>0</v>
      </c>
      <c r="AG637" s="57">
        <f t="shared" si="4267"/>
        <v>0</v>
      </c>
      <c r="AH637" s="57">
        <f t="shared" si="4261"/>
        <v>2</v>
      </c>
      <c r="AI637" s="57">
        <f t="shared" si="4262"/>
        <v>0</v>
      </c>
      <c r="AJ637" s="57">
        <f t="shared" si="4263"/>
        <v>0</v>
      </c>
      <c r="AK637" s="57">
        <f t="shared" si="4264"/>
        <v>0</v>
      </c>
      <c r="AL637" s="57">
        <f t="shared" si="4270"/>
        <v>0</v>
      </c>
      <c r="AM637" s="57">
        <f t="shared" si="4271"/>
        <v>0</v>
      </c>
      <c r="AN637" s="58">
        <f t="shared" si="4272"/>
        <v>65</v>
      </c>
      <c r="AO637" s="236"/>
      <c r="AP637" s="51"/>
      <c r="AQ637" s="51"/>
      <c r="AR637" s="51"/>
      <c r="AS637" s="51"/>
      <c r="AT637" s="51"/>
      <c r="AU637" s="51"/>
      <c r="AV637" s="51"/>
      <c r="AW637" s="51"/>
      <c r="AX637" s="51"/>
      <c r="AY637" s="51"/>
      <c r="AZ637" s="51"/>
      <c r="BA637" s="51"/>
      <c r="BB637" s="51"/>
      <c r="BC637" s="51"/>
      <c r="BD637" s="51"/>
      <c r="BE637" s="51"/>
      <c r="BF637" s="51"/>
      <c r="BG637" s="51"/>
      <c r="BH637" s="51"/>
      <c r="BI637" s="51"/>
      <c r="BJ637" s="51"/>
      <c r="BK637" s="51"/>
      <c r="BL637" s="51"/>
      <c r="BM637" s="51"/>
      <c r="BN637" s="51"/>
      <c r="BO637" s="51"/>
      <c r="BP637" s="51"/>
      <c r="BQ637" s="51"/>
      <c r="BR637" s="63"/>
      <c r="BS637" s="63"/>
      <c r="BT637" s="63"/>
      <c r="BU637" s="63"/>
      <c r="BV637" s="63"/>
      <c r="BW637" s="63"/>
      <c r="BX637" s="63"/>
      <c r="BY637" s="63"/>
      <c r="BZ637" s="63"/>
      <c r="CA637" s="63"/>
      <c r="CB637" s="63"/>
      <c r="CC637" s="63"/>
      <c r="CD637" s="63"/>
      <c r="CE637" s="63"/>
      <c r="CF637" s="63"/>
      <c r="CG637" s="63"/>
      <c r="CH637" s="63"/>
      <c r="CI637" s="63"/>
      <c r="CJ637" s="63"/>
      <c r="CK637" s="63"/>
    </row>
    <row r="638" spans="2:89" ht="13.5" hidden="1" outlineLevel="1">
      <c r="B638" s="15" t="s">
        <v>168</v>
      </c>
      <c r="C638" s="240">
        <v>48</v>
      </c>
      <c r="D638" s="240">
        <v>2</v>
      </c>
      <c r="E638" s="240"/>
      <c r="F638" s="240">
        <v>9</v>
      </c>
      <c r="G638" s="241">
        <v>4</v>
      </c>
      <c r="H638" s="241"/>
      <c r="I638" s="241"/>
      <c r="J638" s="241">
        <v>1</v>
      </c>
      <c r="K638" s="241">
        <v>1</v>
      </c>
      <c r="L638" s="241"/>
      <c r="M638" s="241"/>
      <c r="N638" s="241"/>
      <c r="O638" s="241"/>
      <c r="P638" s="241"/>
      <c r="Q638" s="241"/>
      <c r="R638" s="241"/>
      <c r="S638" s="241"/>
      <c r="T638" s="241"/>
      <c r="U638" s="241"/>
      <c r="V638" s="241"/>
      <c r="W638" s="241"/>
      <c r="X638" s="241"/>
      <c r="Y638" s="241"/>
      <c r="Z638" s="242">
        <f t="shared" si="4268"/>
        <v>65</v>
      </c>
      <c r="AA638" s="243">
        <f t="shared" si="4273"/>
        <v>314</v>
      </c>
      <c r="AB638" s="51"/>
      <c r="AC638" s="59" t="s">
        <v>168</v>
      </c>
      <c r="AD638" s="60">
        <f t="shared" si="4269"/>
        <v>59</v>
      </c>
      <c r="AE638" s="60">
        <f t="shared" si="4265"/>
        <v>4</v>
      </c>
      <c r="AF638" s="60">
        <f t="shared" si="4266"/>
        <v>0</v>
      </c>
      <c r="AG638" s="60">
        <f t="shared" si="4267"/>
        <v>0</v>
      </c>
      <c r="AH638" s="60">
        <f t="shared" si="4261"/>
        <v>1</v>
      </c>
      <c r="AI638" s="60">
        <f t="shared" si="4262"/>
        <v>1</v>
      </c>
      <c r="AJ638" s="60">
        <f t="shared" si="4263"/>
        <v>0</v>
      </c>
      <c r="AK638" s="60">
        <f t="shared" si="4264"/>
        <v>0</v>
      </c>
      <c r="AL638" s="60">
        <f t="shared" si="4270"/>
        <v>0</v>
      </c>
      <c r="AM638" s="60">
        <f t="shared" si="4271"/>
        <v>0</v>
      </c>
      <c r="AN638" s="61">
        <f t="shared" si="4272"/>
        <v>65</v>
      </c>
      <c r="AO638" s="236"/>
      <c r="AP638" s="51"/>
      <c r="AQ638" s="51"/>
      <c r="AR638" s="51"/>
      <c r="AS638" s="51"/>
      <c r="AT638" s="51"/>
      <c r="AU638" s="51"/>
      <c r="AV638" s="51"/>
      <c r="AW638" s="51"/>
      <c r="AX638" s="51"/>
      <c r="AY638" s="51"/>
      <c r="AZ638" s="51"/>
      <c r="BA638" s="51"/>
      <c r="BB638" s="51"/>
      <c r="BC638" s="51"/>
      <c r="BD638" s="51"/>
      <c r="BE638" s="51"/>
      <c r="BF638" s="51"/>
      <c r="BG638" s="51"/>
      <c r="BH638" s="51"/>
      <c r="BI638" s="51"/>
      <c r="BJ638" s="51"/>
      <c r="BK638" s="51"/>
      <c r="BL638" s="51"/>
      <c r="BM638" s="51"/>
      <c r="BN638" s="51"/>
      <c r="BO638" s="51"/>
      <c r="BP638" s="51"/>
      <c r="BQ638" s="51"/>
      <c r="BR638" s="63"/>
      <c r="BS638" s="63"/>
      <c r="BT638" s="63"/>
      <c r="BU638" s="63"/>
      <c r="BV638" s="63"/>
      <c r="BW638" s="63"/>
      <c r="BX638" s="63"/>
      <c r="BY638" s="63"/>
      <c r="BZ638" s="63"/>
      <c r="CA638" s="63"/>
      <c r="CB638" s="63"/>
      <c r="CC638" s="63"/>
      <c r="CD638" s="63"/>
      <c r="CE638" s="63"/>
      <c r="CF638" s="63"/>
      <c r="CG638" s="63"/>
      <c r="CH638" s="63"/>
      <c r="CI638" s="63"/>
      <c r="CJ638" s="63"/>
      <c r="CK638" s="63"/>
    </row>
    <row r="639" spans="2:89" ht="13.5" hidden="1" outlineLevel="1">
      <c r="B639" s="15" t="s">
        <v>169</v>
      </c>
      <c r="C639" s="240">
        <v>77</v>
      </c>
      <c r="D639" s="240">
        <v>3</v>
      </c>
      <c r="E639" s="240"/>
      <c r="F639" s="240">
        <v>4</v>
      </c>
      <c r="G639" s="241">
        <v>1</v>
      </c>
      <c r="H639" s="241"/>
      <c r="I639" s="241"/>
      <c r="J639" s="241">
        <v>1</v>
      </c>
      <c r="K639" s="241"/>
      <c r="L639" s="241"/>
      <c r="M639" s="241"/>
      <c r="N639" s="241"/>
      <c r="O639" s="241"/>
      <c r="P639" s="241"/>
      <c r="Q639" s="241"/>
      <c r="R639" s="241"/>
      <c r="S639" s="241"/>
      <c r="T639" s="241"/>
      <c r="U639" s="241"/>
      <c r="V639" s="241"/>
      <c r="W639" s="241"/>
      <c r="X639" s="241"/>
      <c r="Y639" s="241"/>
      <c r="Z639" s="242">
        <f t="shared" si="4268"/>
        <v>86</v>
      </c>
      <c r="AA639" s="243">
        <f t="shared" si="4273"/>
        <v>318</v>
      </c>
      <c r="AB639" s="51"/>
      <c r="AC639" s="59" t="s">
        <v>169</v>
      </c>
      <c r="AD639" s="60">
        <f t="shared" si="4269"/>
        <v>84</v>
      </c>
      <c r="AE639" s="60">
        <f t="shared" si="4265"/>
        <v>1</v>
      </c>
      <c r="AF639" s="60">
        <f t="shared" si="4266"/>
        <v>0</v>
      </c>
      <c r="AG639" s="60">
        <f t="shared" si="4267"/>
        <v>0</v>
      </c>
      <c r="AH639" s="60">
        <f t="shared" si="4261"/>
        <v>1</v>
      </c>
      <c r="AI639" s="60">
        <f t="shared" si="4262"/>
        <v>0</v>
      </c>
      <c r="AJ639" s="60">
        <f t="shared" si="4263"/>
        <v>0</v>
      </c>
      <c r="AK639" s="60">
        <f t="shared" si="4264"/>
        <v>0</v>
      </c>
      <c r="AL639" s="60">
        <f t="shared" si="4270"/>
        <v>0</v>
      </c>
      <c r="AM639" s="60">
        <f t="shared" si="4271"/>
        <v>0</v>
      </c>
      <c r="AN639" s="61">
        <f t="shared" si="4272"/>
        <v>86</v>
      </c>
      <c r="AO639" s="236"/>
      <c r="AP639" s="51"/>
      <c r="AQ639" s="51"/>
      <c r="AR639" s="51"/>
      <c r="AS639" s="51"/>
      <c r="AT639" s="51"/>
      <c r="AU639" s="51"/>
      <c r="AV639" s="51"/>
      <c r="AW639" s="51"/>
      <c r="AX639" s="51"/>
      <c r="AY639" s="51"/>
      <c r="AZ639" s="51"/>
      <c r="BA639" s="51"/>
      <c r="BB639" s="51"/>
      <c r="BC639" s="51"/>
      <c r="BD639" s="51"/>
      <c r="BE639" s="51"/>
      <c r="BF639" s="51"/>
      <c r="BG639" s="51"/>
      <c r="BH639" s="51"/>
      <c r="BI639" s="51"/>
      <c r="BJ639" s="51"/>
      <c r="BK639" s="51"/>
      <c r="BL639" s="51"/>
      <c r="BM639" s="51"/>
      <c r="BN639" s="51"/>
      <c r="BO639" s="51"/>
      <c r="BP639" s="51"/>
      <c r="BQ639" s="51"/>
      <c r="BR639" s="63"/>
      <c r="BS639" s="63"/>
      <c r="BT639" s="63"/>
      <c r="BU639" s="63"/>
      <c r="BV639" s="63"/>
      <c r="BW639" s="63"/>
      <c r="BX639" s="63"/>
      <c r="BY639" s="63"/>
      <c r="BZ639" s="63"/>
      <c r="CA639" s="63"/>
      <c r="CB639" s="63"/>
      <c r="CC639" s="63"/>
      <c r="CD639" s="63"/>
      <c r="CE639" s="63"/>
      <c r="CF639" s="63"/>
      <c r="CG639" s="63"/>
      <c r="CH639" s="63"/>
      <c r="CI639" s="63"/>
      <c r="CJ639" s="63"/>
      <c r="CK639" s="63"/>
    </row>
    <row r="640" spans="2:89" ht="13.5" hidden="1" outlineLevel="1">
      <c r="B640" s="15" t="s">
        <v>170</v>
      </c>
      <c r="C640" s="240">
        <v>84</v>
      </c>
      <c r="D640" s="240">
        <v>2</v>
      </c>
      <c r="E640" s="240"/>
      <c r="F640" s="240">
        <v>5</v>
      </c>
      <c r="G640" s="241">
        <v>3</v>
      </c>
      <c r="H640" s="241"/>
      <c r="I640" s="241"/>
      <c r="J640" s="241">
        <v>2</v>
      </c>
      <c r="K640" s="241"/>
      <c r="L640" s="241"/>
      <c r="M640" s="241"/>
      <c r="N640" s="241"/>
      <c r="O640" s="241"/>
      <c r="P640" s="241"/>
      <c r="Q640" s="241"/>
      <c r="R640" s="241"/>
      <c r="S640" s="241"/>
      <c r="T640" s="241"/>
      <c r="U640" s="241"/>
      <c r="V640" s="241"/>
      <c r="W640" s="241"/>
      <c r="X640" s="241"/>
      <c r="Y640" s="241"/>
      <c r="Z640" s="242">
        <f t="shared" si="4268"/>
        <v>96</v>
      </c>
      <c r="AA640" s="243">
        <f t="shared" si="4273"/>
        <v>312</v>
      </c>
      <c r="AB640" s="51"/>
      <c r="AC640" s="59" t="s">
        <v>170</v>
      </c>
      <c r="AD640" s="60">
        <f t="shared" si="4269"/>
        <v>91</v>
      </c>
      <c r="AE640" s="60">
        <f t="shared" si="4265"/>
        <v>3</v>
      </c>
      <c r="AF640" s="60">
        <f t="shared" si="4266"/>
        <v>0</v>
      </c>
      <c r="AG640" s="60">
        <f t="shared" si="4267"/>
        <v>0</v>
      </c>
      <c r="AH640" s="60">
        <f t="shared" si="4261"/>
        <v>2</v>
      </c>
      <c r="AI640" s="60">
        <f t="shared" si="4262"/>
        <v>0</v>
      </c>
      <c r="AJ640" s="60">
        <f t="shared" si="4263"/>
        <v>0</v>
      </c>
      <c r="AK640" s="60">
        <f t="shared" si="4264"/>
        <v>0</v>
      </c>
      <c r="AL640" s="60">
        <f t="shared" si="4270"/>
        <v>0</v>
      </c>
      <c r="AM640" s="60">
        <f t="shared" si="4271"/>
        <v>0</v>
      </c>
      <c r="AN640" s="61">
        <f t="shared" si="4272"/>
        <v>96</v>
      </c>
      <c r="AO640" s="236"/>
      <c r="AP640" s="51"/>
      <c r="AQ640" s="51"/>
      <c r="AR640" s="51"/>
      <c r="AS640" s="51"/>
      <c r="AT640" s="51"/>
      <c r="AU640" s="51"/>
      <c r="AV640" s="51"/>
      <c r="AW640" s="51"/>
      <c r="AX640" s="51"/>
      <c r="AY640" s="51"/>
      <c r="AZ640" s="51"/>
      <c r="BA640" s="51"/>
      <c r="BB640" s="51"/>
      <c r="BC640" s="51"/>
      <c r="BD640" s="51"/>
      <c r="BE640" s="51"/>
      <c r="BF640" s="51"/>
      <c r="BG640" s="51"/>
      <c r="BH640" s="51"/>
      <c r="BI640" s="51"/>
      <c r="BJ640" s="51"/>
      <c r="BK640" s="51"/>
      <c r="BL640" s="51"/>
      <c r="BM640" s="51"/>
      <c r="BN640" s="51"/>
      <c r="BO640" s="51"/>
      <c r="BP640" s="51"/>
      <c r="BQ640" s="51"/>
      <c r="BR640" s="63"/>
      <c r="BS640" s="63"/>
      <c r="BT640" s="63"/>
      <c r="BU640" s="63"/>
      <c r="BV640" s="63"/>
      <c r="BW640" s="63"/>
      <c r="BX640" s="63"/>
      <c r="BY640" s="63"/>
      <c r="BZ640" s="63"/>
      <c r="CA640" s="63"/>
      <c r="CB640" s="63"/>
      <c r="CC640" s="63"/>
      <c r="CD640" s="63"/>
      <c r="CE640" s="63"/>
      <c r="CF640" s="63"/>
      <c r="CG640" s="63"/>
      <c r="CH640" s="63"/>
      <c r="CI640" s="63"/>
      <c r="CJ640" s="63"/>
      <c r="CK640" s="63"/>
    </row>
    <row r="641" spans="2:101" ht="14.25" hidden="1" outlineLevel="1" thickBot="1">
      <c r="B641" s="15" t="s">
        <v>171</v>
      </c>
      <c r="C641" s="240">
        <v>59</v>
      </c>
      <c r="D641" s="240">
        <v>4</v>
      </c>
      <c r="E641" s="240"/>
      <c r="F641" s="240">
        <v>3</v>
      </c>
      <c r="G641" s="241">
        <v>1</v>
      </c>
      <c r="H641" s="241"/>
      <c r="I641" s="241"/>
      <c r="J641" s="241">
        <v>1</v>
      </c>
      <c r="K641" s="241"/>
      <c r="L641" s="241"/>
      <c r="M641" s="241"/>
      <c r="N641" s="241"/>
      <c r="O641" s="241"/>
      <c r="P641" s="241"/>
      <c r="Q641" s="241"/>
      <c r="R641" s="241"/>
      <c r="S641" s="241">
        <v>1</v>
      </c>
      <c r="T641" s="241"/>
      <c r="U641" s="241"/>
      <c r="V641" s="241"/>
      <c r="W641" s="241"/>
      <c r="X641" s="241"/>
      <c r="Y641" s="241"/>
      <c r="Z641" s="242">
        <f t="shared" si="4268"/>
        <v>69</v>
      </c>
      <c r="AA641" s="243">
        <f t="shared" si="4273"/>
        <v>316</v>
      </c>
      <c r="AB641" s="51"/>
      <c r="AC641" s="64" t="s">
        <v>171</v>
      </c>
      <c r="AD641" s="65">
        <f t="shared" si="4269"/>
        <v>66</v>
      </c>
      <c r="AE641" s="65">
        <f t="shared" si="4265"/>
        <v>1</v>
      </c>
      <c r="AF641" s="65">
        <f t="shared" si="4266"/>
        <v>0</v>
      </c>
      <c r="AG641" s="65">
        <f t="shared" si="4267"/>
        <v>0</v>
      </c>
      <c r="AH641" s="65">
        <f t="shared" si="4261"/>
        <v>1</v>
      </c>
      <c r="AI641" s="65">
        <f t="shared" si="4262"/>
        <v>0</v>
      </c>
      <c r="AJ641" s="65">
        <f t="shared" si="4263"/>
        <v>0</v>
      </c>
      <c r="AK641" s="65">
        <f t="shared" si="4264"/>
        <v>0</v>
      </c>
      <c r="AL641" s="65">
        <f t="shared" si="4270"/>
        <v>1</v>
      </c>
      <c r="AM641" s="65">
        <f t="shared" si="4271"/>
        <v>0</v>
      </c>
      <c r="AN641" s="66">
        <f t="shared" si="4272"/>
        <v>69</v>
      </c>
      <c r="AO641" s="236"/>
      <c r="AP641" s="51"/>
      <c r="AQ641" s="51"/>
      <c r="AR641" s="51"/>
      <c r="AS641" s="51"/>
      <c r="AT641" s="51"/>
      <c r="AU641" s="51"/>
      <c r="AV641" s="51"/>
      <c r="AW641" s="51"/>
      <c r="AX641" s="51"/>
      <c r="AY641" s="51"/>
      <c r="AZ641" s="51"/>
      <c r="BA641" s="51"/>
      <c r="BB641" s="51"/>
      <c r="BC641" s="51"/>
      <c r="BD641" s="51"/>
      <c r="BE641" s="51"/>
      <c r="BF641" s="51"/>
      <c r="BG641" s="51"/>
      <c r="BH641" s="51"/>
      <c r="BI641" s="51"/>
      <c r="BJ641" s="51"/>
      <c r="BK641" s="51"/>
      <c r="BL641" s="51"/>
      <c r="BM641" s="51"/>
      <c r="BN641" s="51"/>
      <c r="BO641" s="51"/>
      <c r="BP641" s="51"/>
      <c r="BQ641" s="51"/>
      <c r="BR641" s="63"/>
      <c r="BS641" s="63"/>
      <c r="BT641" s="63"/>
      <c r="BU641" s="63"/>
      <c r="BV641" s="63"/>
      <c r="BW641" s="63"/>
      <c r="BX641" s="63"/>
      <c r="BY641" s="63"/>
      <c r="BZ641" s="63"/>
      <c r="CA641" s="63"/>
      <c r="CB641" s="63"/>
      <c r="CC641" s="63"/>
      <c r="CD641" s="63"/>
      <c r="CE641" s="63"/>
      <c r="CF641" s="63"/>
      <c r="CG641" s="63"/>
      <c r="CH641" s="63"/>
      <c r="CI641" s="63"/>
      <c r="CJ641" s="63"/>
      <c r="CK641" s="63"/>
    </row>
    <row r="642" spans="2:101" s="32" customFormat="1" ht="13.5" hidden="1" outlineLevel="1">
      <c r="B642" s="18"/>
      <c r="C642" s="104"/>
      <c r="D642" s="104"/>
      <c r="E642" s="104"/>
      <c r="F642" s="104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6"/>
      <c r="AA642" s="63"/>
      <c r="AB642" s="51"/>
      <c r="AC642" s="103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236"/>
      <c r="AP642" s="51"/>
      <c r="AQ642" s="51"/>
      <c r="AR642" s="51"/>
      <c r="AS642" s="51"/>
      <c r="AT642" s="51"/>
      <c r="AU642" s="51"/>
      <c r="AV642" s="51"/>
      <c r="AW642" s="51"/>
      <c r="AX642" s="51"/>
      <c r="AY642" s="51"/>
      <c r="AZ642" s="51"/>
      <c r="BA642" s="51"/>
      <c r="BB642" s="51"/>
      <c r="BC642" s="51"/>
      <c r="BD642" s="51"/>
      <c r="BE642" s="51"/>
      <c r="BF642" s="51"/>
      <c r="BG642" s="51"/>
      <c r="BH642" s="51"/>
      <c r="BI642" s="51"/>
      <c r="BJ642" s="51"/>
      <c r="BK642" s="51"/>
      <c r="BL642" s="51"/>
      <c r="BM642" s="51"/>
      <c r="BN642" s="51"/>
      <c r="BO642" s="51"/>
      <c r="BP642" s="51"/>
      <c r="BQ642" s="51"/>
      <c r="BR642" s="63"/>
      <c r="BS642" s="63"/>
      <c r="BT642" s="63"/>
      <c r="BU642" s="63"/>
      <c r="BV642" s="63"/>
      <c r="BW642" s="63"/>
      <c r="BX642" s="63"/>
      <c r="BY642" s="63"/>
      <c r="BZ642" s="63"/>
      <c r="CA642" s="63"/>
      <c r="CB642" s="63"/>
      <c r="CC642" s="63"/>
      <c r="CD642" s="63"/>
      <c r="CE642" s="63"/>
      <c r="CF642" s="63"/>
      <c r="CG642" s="63"/>
      <c r="CH642" s="63"/>
      <c r="CI642" s="63"/>
      <c r="CJ642" s="63"/>
      <c r="CK642" s="63"/>
    </row>
    <row r="643" spans="2:101" s="32" customFormat="1" ht="13.5" collapsed="1">
      <c r="B643" s="18"/>
      <c r="C643" s="104"/>
      <c r="D643" s="104"/>
      <c r="E643" s="104"/>
      <c r="F643" s="104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6"/>
      <c r="AA643" s="63"/>
      <c r="AB643" s="51"/>
      <c r="AC643" s="103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236"/>
      <c r="AP643" s="51"/>
      <c r="AQ643" s="51"/>
      <c r="AR643" s="51"/>
      <c r="AS643" s="51"/>
      <c r="AT643" s="51"/>
      <c r="AU643" s="51"/>
      <c r="AV643" s="51"/>
      <c r="AW643" s="51"/>
      <c r="AX643" s="51"/>
      <c r="AY643" s="51"/>
      <c r="AZ643" s="51"/>
      <c r="BA643" s="51"/>
      <c r="BB643" s="51"/>
      <c r="BC643" s="51"/>
      <c r="BD643" s="51"/>
      <c r="BE643" s="51"/>
      <c r="BF643" s="51"/>
      <c r="BG643" s="51"/>
      <c r="BH643" s="51"/>
      <c r="BI643" s="51"/>
      <c r="BJ643" s="51"/>
      <c r="BK643" s="51"/>
      <c r="BL643" s="51"/>
      <c r="BM643" s="51"/>
      <c r="BN643" s="51"/>
      <c r="BO643" s="51"/>
      <c r="BP643" s="51"/>
      <c r="BQ643" s="51"/>
      <c r="BR643" s="63"/>
      <c r="BS643" s="63"/>
      <c r="BT643" s="63"/>
      <c r="BU643" s="63"/>
      <c r="BV643" s="63"/>
      <c r="BW643" s="63"/>
      <c r="BX643" s="63"/>
      <c r="BY643" s="63"/>
      <c r="BZ643" s="63"/>
      <c r="CA643" s="63"/>
      <c r="CB643" s="63"/>
      <c r="CC643" s="63"/>
      <c r="CD643" s="63"/>
      <c r="CE643" s="63"/>
      <c r="CF643" s="63"/>
      <c r="CG643" s="63"/>
      <c r="CH643" s="63"/>
      <c r="CI643" s="63"/>
      <c r="CJ643" s="63"/>
      <c r="CK643" s="63"/>
    </row>
    <row r="644" spans="2:101" ht="17.25" customHeight="1">
      <c r="B644" s="3" t="s">
        <v>243</v>
      </c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 t="s">
        <v>192</v>
      </c>
      <c r="P644" s="3"/>
      <c r="Q644" s="3"/>
      <c r="R644" s="3"/>
      <c r="S644" s="3"/>
      <c r="T644" s="3"/>
      <c r="U644" s="95">
        <v>1</v>
      </c>
      <c r="V644" s="340" t="s">
        <v>181</v>
      </c>
      <c r="W644" s="341"/>
      <c r="X644" s="341"/>
      <c r="Y644" s="117" t="str">
        <f>VLOOKUP(U644,$AO$653:$AP$676,2,FALSE)</f>
        <v>07:00-08:00</v>
      </c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234"/>
      <c r="CG644" s="43"/>
      <c r="CH644" s="43"/>
      <c r="CI644" s="43"/>
      <c r="CJ644" s="43"/>
      <c r="CK644" s="43"/>
    </row>
    <row r="645" spans="2:101" ht="17.25" customHeight="1">
      <c r="B645" s="4" t="s">
        <v>0</v>
      </c>
      <c r="C645" s="5" t="s">
        <v>179</v>
      </c>
      <c r="D645" s="5"/>
      <c r="E645" s="5"/>
      <c r="F645" s="5"/>
      <c r="G645" s="107" t="s">
        <v>244</v>
      </c>
      <c r="H645" s="7"/>
      <c r="I645" s="7"/>
      <c r="J645" s="6" t="s">
        <v>235</v>
      </c>
      <c r="K645" s="7"/>
      <c r="M645" s="7"/>
      <c r="P645" s="8"/>
      <c r="Q645" s="9"/>
      <c r="R645" s="6"/>
      <c r="S645" s="6"/>
      <c r="T645" s="2"/>
      <c r="U645" s="156">
        <f>IF(BO659=MAX($BO$17:$BO$20),BO659,IF(BO660=MAX(BO659:BO662),BO660,IF(BO661=MAX(BO659:BO662),BO661,IF(BO662=MAX(BO659:BO662),BO662,""))))</f>
        <v>1</v>
      </c>
      <c r="V645" s="340" t="s">
        <v>180</v>
      </c>
      <c r="W645" s="341"/>
      <c r="X645" s="341"/>
      <c r="Y645" s="117" t="str">
        <f>VLOOKUP(U645,$AO$653:$AP$676,2,FALSE)</f>
        <v>07:00-08:00</v>
      </c>
      <c r="Z645" s="118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234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4"/>
      <c r="CB645" s="43"/>
      <c r="CC645" s="43"/>
      <c r="CD645" s="150"/>
      <c r="CE645" s="150"/>
      <c r="CF645" s="150"/>
      <c r="CG645" s="43"/>
      <c r="CH645" s="43"/>
      <c r="CI645" s="43"/>
      <c r="CJ645" s="43"/>
      <c r="CK645" s="43"/>
    </row>
    <row r="646" spans="2:101" ht="17.25" customHeight="1">
      <c r="B646" s="4" t="s">
        <v>242</v>
      </c>
      <c r="C646" s="6" t="s">
        <v>224</v>
      </c>
      <c r="D646" s="6"/>
      <c r="E646" s="4"/>
      <c r="F646" s="7"/>
      <c r="G646" s="107" t="s">
        <v>1</v>
      </c>
      <c r="H646" s="7"/>
      <c r="I646" s="7"/>
      <c r="J646" s="6" t="s">
        <v>227</v>
      </c>
      <c r="K646" s="7"/>
      <c r="M646" s="7"/>
      <c r="P646" s="8"/>
      <c r="Q646" s="9"/>
      <c r="R646" s="6"/>
      <c r="S646" s="6"/>
      <c r="T646" s="2"/>
      <c r="U646" s="96">
        <f>IF(BO669=MAX($BO$27:$BO$30),BO669,IF(BO670=MAX(BO669:BO672),BO670,IF(BO671=MAX(BO669:BO672),BO671,IF(BO672=MAX(BO669:BO672),BO672,""))))</f>
        <v>3</v>
      </c>
      <c r="V646" s="340" t="s">
        <v>175</v>
      </c>
      <c r="W646" s="341"/>
      <c r="X646" s="341"/>
      <c r="Y646" s="117" t="str">
        <f>VLOOKUP(U646,$AO$653:$AP$676,2,FALSE)</f>
        <v>18:00-19:00</v>
      </c>
      <c r="Z646" s="119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4"/>
      <c r="CB646" s="43"/>
      <c r="CC646" s="43"/>
      <c r="CD646" s="150"/>
      <c r="CE646" s="150"/>
      <c r="CF646" s="150"/>
    </row>
    <row r="647" spans="2:101" ht="14.25">
      <c r="B647" s="11" t="s">
        <v>2</v>
      </c>
      <c r="C647" s="6" t="s">
        <v>225</v>
      </c>
      <c r="D647" s="12"/>
      <c r="E647" s="7"/>
      <c r="F647" s="7"/>
      <c r="G647" s="107" t="s">
        <v>245</v>
      </c>
      <c r="H647" s="7"/>
      <c r="I647" s="7"/>
      <c r="J647" s="6" t="s">
        <v>228</v>
      </c>
      <c r="K647" s="7"/>
      <c r="M647" s="7"/>
      <c r="P647" s="8"/>
      <c r="Q647" s="9"/>
      <c r="R647" s="6"/>
      <c r="S647" s="6"/>
      <c r="T647" s="2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</row>
    <row r="648" spans="2:101" ht="14.25">
      <c r="B648" s="11"/>
      <c r="C648" s="12"/>
      <c r="D648" s="12"/>
      <c r="E648" s="7"/>
      <c r="F648" s="7"/>
      <c r="G648" s="107"/>
      <c r="H648" s="7"/>
      <c r="I648" s="7"/>
      <c r="J648" s="6"/>
      <c r="K648" s="7"/>
      <c r="M648" s="7"/>
      <c r="P648" s="8"/>
      <c r="Q648" s="9"/>
      <c r="R648" s="6"/>
      <c r="S648" s="6"/>
      <c r="T648" s="2"/>
      <c r="U648" s="120" t="str">
        <f>IF(Y644=Y645,"Hora Pico dia igual a Hora Pico Manhã",IF(Y644=Y646,"Hora Pico Dia igual a Hora Pico Tarde",""))</f>
        <v>Hora Pico dia igual a Hora Pico Manhã</v>
      </c>
      <c r="V648" s="2"/>
      <c r="W648" s="2"/>
      <c r="X648" s="2"/>
      <c r="Y648" s="2"/>
      <c r="Z648" s="2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R648" s="1"/>
    </row>
    <row r="649" spans="2:101" ht="13.5" hidden="1" outlineLevel="1" thickBot="1"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R649" s="1"/>
    </row>
    <row r="650" spans="2:101" s="48" customFormat="1" ht="12.75" hidden="1" customHeight="1" outlineLevel="1">
      <c r="B650" s="348" t="s">
        <v>3</v>
      </c>
      <c r="C650" s="369" t="s">
        <v>45</v>
      </c>
      <c r="D650" s="369"/>
      <c r="E650" s="369"/>
      <c r="F650" s="369"/>
      <c r="G650" s="369" t="s">
        <v>46</v>
      </c>
      <c r="H650" s="369"/>
      <c r="I650" s="369"/>
      <c r="J650" s="369"/>
      <c r="K650" s="369"/>
      <c r="L650" s="369"/>
      <c r="M650" s="369"/>
      <c r="N650" s="369"/>
      <c r="O650" s="369"/>
      <c r="P650" s="369"/>
      <c r="Q650" s="369"/>
      <c r="R650" s="369"/>
      <c r="S650" s="369"/>
      <c r="T650" s="369"/>
      <c r="U650" s="369"/>
      <c r="V650" s="369"/>
      <c r="W650" s="369"/>
      <c r="X650" s="369"/>
      <c r="Y650" s="369"/>
      <c r="Z650" s="348" t="s">
        <v>47</v>
      </c>
      <c r="AA650" s="348" t="s">
        <v>48</v>
      </c>
      <c r="AB650" s="47"/>
      <c r="AC650" s="370" t="s">
        <v>49</v>
      </c>
      <c r="AD650" s="373" t="s">
        <v>4</v>
      </c>
      <c r="AE650" s="374" t="s">
        <v>50</v>
      </c>
      <c r="AF650" s="374"/>
      <c r="AG650" s="374"/>
      <c r="AH650" s="374"/>
      <c r="AI650" s="374"/>
      <c r="AJ650" s="374"/>
      <c r="AK650" s="374"/>
      <c r="AL650" s="374"/>
      <c r="AM650" s="374"/>
      <c r="AN650" s="375" t="s">
        <v>8</v>
      </c>
      <c r="AO650" s="235"/>
      <c r="AP650" s="355" t="s">
        <v>3</v>
      </c>
      <c r="AQ650" s="358" t="s">
        <v>45</v>
      </c>
      <c r="AR650" s="358"/>
      <c r="AS650" s="358"/>
      <c r="AT650" s="358"/>
      <c r="AU650" s="358" t="s">
        <v>46</v>
      </c>
      <c r="AV650" s="358"/>
      <c r="AW650" s="358"/>
      <c r="AX650" s="358"/>
      <c r="AY650" s="358"/>
      <c r="AZ650" s="358"/>
      <c r="BA650" s="358"/>
      <c r="BB650" s="358"/>
      <c r="BC650" s="358"/>
      <c r="BD650" s="358"/>
      <c r="BE650" s="358"/>
      <c r="BF650" s="358"/>
      <c r="BG650" s="358"/>
      <c r="BH650" s="358"/>
      <c r="BI650" s="358"/>
      <c r="BJ650" s="358"/>
      <c r="BK650" s="358"/>
      <c r="BL650" s="358"/>
      <c r="BM650" s="358"/>
      <c r="BN650" s="359" t="s">
        <v>48</v>
      </c>
      <c r="BO650" s="47"/>
      <c r="BP650" s="47"/>
      <c r="BQ650" s="47"/>
      <c r="BR650" s="362" t="s">
        <v>49</v>
      </c>
      <c r="BS650" s="342" t="s">
        <v>4</v>
      </c>
      <c r="BT650" s="365" t="s">
        <v>50</v>
      </c>
      <c r="BU650" s="365"/>
      <c r="BV650" s="365"/>
      <c r="BW650" s="365"/>
      <c r="BX650" s="365"/>
      <c r="BY650" s="365"/>
      <c r="BZ650" s="365"/>
      <c r="CA650" s="365"/>
      <c r="CB650" s="365"/>
      <c r="CC650" s="366" t="s">
        <v>8</v>
      </c>
      <c r="CD650" s="151"/>
      <c r="CE650" s="151"/>
      <c r="CF650" s="151"/>
      <c r="CG650" s="362" t="s">
        <v>49</v>
      </c>
      <c r="CH650" s="342" t="s">
        <v>9</v>
      </c>
      <c r="CI650" s="342" t="s">
        <v>10</v>
      </c>
      <c r="CJ650" s="342" t="s">
        <v>7</v>
      </c>
      <c r="CK650" s="345" t="s">
        <v>8</v>
      </c>
      <c r="CN650" s="362" t="s">
        <v>49</v>
      </c>
      <c r="CO650" s="342" t="s">
        <v>184</v>
      </c>
      <c r="CP650" s="342" t="s">
        <v>182</v>
      </c>
      <c r="CQ650" s="342" t="s">
        <v>183</v>
      </c>
      <c r="CR650" s="345" t="s">
        <v>8</v>
      </c>
      <c r="CT650" s="362" t="s">
        <v>49</v>
      </c>
      <c r="CU650" s="342" t="s">
        <v>178</v>
      </c>
      <c r="CV650" s="342" t="s">
        <v>185</v>
      </c>
      <c r="CW650" s="345" t="s">
        <v>8</v>
      </c>
    </row>
    <row r="651" spans="2:101" s="49" customFormat="1" ht="12.75" hidden="1" customHeight="1" outlineLevel="1">
      <c r="B651" s="348"/>
      <c r="C651" s="348" t="s">
        <v>51</v>
      </c>
      <c r="D651" s="348" t="s">
        <v>229</v>
      </c>
      <c r="E651" s="348" t="s">
        <v>53</v>
      </c>
      <c r="F651" s="238" t="s">
        <v>54</v>
      </c>
      <c r="G651" s="348" t="s">
        <v>55</v>
      </c>
      <c r="H651" s="348"/>
      <c r="I651" s="348"/>
      <c r="J651" s="348" t="s">
        <v>56</v>
      </c>
      <c r="K651" s="348"/>
      <c r="L651" s="348"/>
      <c r="M651" s="348"/>
      <c r="N651" s="348" t="s">
        <v>40</v>
      </c>
      <c r="O651" s="348"/>
      <c r="P651" s="348"/>
      <c r="Q651" s="348"/>
      <c r="R651" s="348"/>
      <c r="S651" s="348"/>
      <c r="T651" s="348"/>
      <c r="U651" s="348" t="s">
        <v>7</v>
      </c>
      <c r="V651" s="348"/>
      <c r="W651" s="348"/>
      <c r="X651" s="348"/>
      <c r="Y651" s="348"/>
      <c r="Z651" s="348"/>
      <c r="AA651" s="348"/>
      <c r="AB651" s="47"/>
      <c r="AC651" s="371"/>
      <c r="AD651" s="343"/>
      <c r="AE651" s="349" t="s">
        <v>5</v>
      </c>
      <c r="AF651" s="349"/>
      <c r="AG651" s="349"/>
      <c r="AH651" s="349" t="s">
        <v>6</v>
      </c>
      <c r="AI651" s="349"/>
      <c r="AJ651" s="349"/>
      <c r="AK651" s="349"/>
      <c r="AL651" s="350" t="s">
        <v>40</v>
      </c>
      <c r="AM651" s="350" t="s">
        <v>7</v>
      </c>
      <c r="AN651" s="376"/>
      <c r="AO651" s="235"/>
      <c r="AP651" s="356"/>
      <c r="AQ651" s="352" t="s">
        <v>51</v>
      </c>
      <c r="AR651" s="352" t="s">
        <v>52</v>
      </c>
      <c r="AS651" s="352" t="s">
        <v>53</v>
      </c>
      <c r="AT651" s="300" t="s">
        <v>54</v>
      </c>
      <c r="AU651" s="354" t="s">
        <v>55</v>
      </c>
      <c r="AV651" s="354"/>
      <c r="AW651" s="354"/>
      <c r="AX651" s="354" t="s">
        <v>56</v>
      </c>
      <c r="AY651" s="354"/>
      <c r="AZ651" s="354"/>
      <c r="BA651" s="354"/>
      <c r="BB651" s="354" t="s">
        <v>40</v>
      </c>
      <c r="BC651" s="354"/>
      <c r="BD651" s="354"/>
      <c r="BE651" s="354"/>
      <c r="BF651" s="354"/>
      <c r="BG651" s="354"/>
      <c r="BH651" s="354"/>
      <c r="BI651" s="354" t="s">
        <v>7</v>
      </c>
      <c r="BJ651" s="354"/>
      <c r="BK651" s="354"/>
      <c r="BL651" s="354"/>
      <c r="BM651" s="354"/>
      <c r="BN651" s="360"/>
      <c r="BO651" s="47"/>
      <c r="BP651" s="47"/>
      <c r="BQ651" s="47"/>
      <c r="BR651" s="363"/>
      <c r="BS651" s="343"/>
      <c r="BT651" s="349" t="s">
        <v>5</v>
      </c>
      <c r="BU651" s="349"/>
      <c r="BV651" s="349"/>
      <c r="BW651" s="349" t="s">
        <v>6</v>
      </c>
      <c r="BX651" s="349"/>
      <c r="BY651" s="349"/>
      <c r="BZ651" s="349"/>
      <c r="CA651" s="350" t="s">
        <v>40</v>
      </c>
      <c r="CB651" s="350" t="s">
        <v>7</v>
      </c>
      <c r="CC651" s="367"/>
      <c r="CD651" s="151"/>
      <c r="CE651" s="151"/>
      <c r="CF651" s="151"/>
      <c r="CG651" s="363"/>
      <c r="CH651" s="343"/>
      <c r="CI651" s="343"/>
      <c r="CJ651" s="343"/>
      <c r="CK651" s="346"/>
      <c r="CN651" s="363"/>
      <c r="CO651" s="343"/>
      <c r="CP651" s="343"/>
      <c r="CQ651" s="343"/>
      <c r="CR651" s="346"/>
      <c r="CT651" s="363"/>
      <c r="CU651" s="343"/>
      <c r="CV651" s="343"/>
      <c r="CW651" s="346"/>
    </row>
    <row r="652" spans="2:101" s="50" customFormat="1" ht="26.25" hidden="1" outlineLevel="1" thickBot="1">
      <c r="B652" s="348"/>
      <c r="C652" s="348"/>
      <c r="D652" s="348"/>
      <c r="E652" s="348"/>
      <c r="F652" s="238" t="s">
        <v>57</v>
      </c>
      <c r="G652" s="239" t="s">
        <v>58</v>
      </c>
      <c r="H652" s="239" t="s">
        <v>59</v>
      </c>
      <c r="I652" s="239" t="s">
        <v>60</v>
      </c>
      <c r="J652" s="239" t="s">
        <v>61</v>
      </c>
      <c r="K652" s="239" t="s">
        <v>62</v>
      </c>
      <c r="L652" s="239" t="s">
        <v>63</v>
      </c>
      <c r="M652" s="239" t="s">
        <v>44</v>
      </c>
      <c r="N652" s="239" t="s">
        <v>64</v>
      </c>
      <c r="O652" s="239" t="s">
        <v>65</v>
      </c>
      <c r="P652" s="239" t="s">
        <v>66</v>
      </c>
      <c r="Q652" s="239" t="s">
        <v>67</v>
      </c>
      <c r="R652" s="239" t="s">
        <v>68</v>
      </c>
      <c r="S652" s="239" t="s">
        <v>69</v>
      </c>
      <c r="T652" s="239" t="s">
        <v>70</v>
      </c>
      <c r="U652" s="239" t="s">
        <v>71</v>
      </c>
      <c r="V652" s="239" t="s">
        <v>72</v>
      </c>
      <c r="W652" s="239" t="s">
        <v>73</v>
      </c>
      <c r="X652" s="239" t="s">
        <v>74</v>
      </c>
      <c r="Y652" s="239" t="s">
        <v>75</v>
      </c>
      <c r="Z652" s="348"/>
      <c r="AA652" s="348"/>
      <c r="AB652" s="47"/>
      <c r="AC652" s="372"/>
      <c r="AD652" s="351"/>
      <c r="AE652" s="97" t="s">
        <v>41</v>
      </c>
      <c r="AF652" s="97" t="s">
        <v>42</v>
      </c>
      <c r="AG652" s="97" t="s">
        <v>43</v>
      </c>
      <c r="AH652" s="97" t="s">
        <v>41</v>
      </c>
      <c r="AI652" s="97" t="s">
        <v>42</v>
      </c>
      <c r="AJ652" s="97" t="s">
        <v>43</v>
      </c>
      <c r="AK652" s="97" t="s">
        <v>44</v>
      </c>
      <c r="AL652" s="351"/>
      <c r="AM652" s="351"/>
      <c r="AN652" s="377"/>
      <c r="AO652" s="235"/>
      <c r="AP652" s="357"/>
      <c r="AQ652" s="353"/>
      <c r="AR652" s="353"/>
      <c r="AS652" s="353"/>
      <c r="AT652" s="301" t="s">
        <v>57</v>
      </c>
      <c r="AU652" s="302" t="s">
        <v>58</v>
      </c>
      <c r="AV652" s="302" t="s">
        <v>59</v>
      </c>
      <c r="AW652" s="302" t="s">
        <v>60</v>
      </c>
      <c r="AX652" s="302" t="s">
        <v>61</v>
      </c>
      <c r="AY652" s="302" t="s">
        <v>62</v>
      </c>
      <c r="AZ652" s="302" t="s">
        <v>63</v>
      </c>
      <c r="BA652" s="302" t="s">
        <v>44</v>
      </c>
      <c r="BB652" s="302" t="s">
        <v>64</v>
      </c>
      <c r="BC652" s="302" t="s">
        <v>65</v>
      </c>
      <c r="BD652" s="302" t="s">
        <v>66</v>
      </c>
      <c r="BE652" s="302" t="s">
        <v>67</v>
      </c>
      <c r="BF652" s="302" t="s">
        <v>68</v>
      </c>
      <c r="BG652" s="302" t="s">
        <v>69</v>
      </c>
      <c r="BH652" s="302" t="s">
        <v>70</v>
      </c>
      <c r="BI652" s="302" t="s">
        <v>71</v>
      </c>
      <c r="BJ652" s="302" t="s">
        <v>72</v>
      </c>
      <c r="BK652" s="302" t="s">
        <v>73</v>
      </c>
      <c r="BL652" s="302" t="s">
        <v>74</v>
      </c>
      <c r="BM652" s="302" t="s">
        <v>75</v>
      </c>
      <c r="BN652" s="361"/>
      <c r="BO652" s="47"/>
      <c r="BP652" s="47"/>
      <c r="BQ652" s="47"/>
      <c r="BR652" s="364"/>
      <c r="BS652" s="344"/>
      <c r="BT652" s="133" t="s">
        <v>41</v>
      </c>
      <c r="BU652" s="133" t="s">
        <v>42</v>
      </c>
      <c r="BV652" s="133" t="s">
        <v>43</v>
      </c>
      <c r="BW652" s="133" t="s">
        <v>41</v>
      </c>
      <c r="BX652" s="133" t="s">
        <v>42</v>
      </c>
      <c r="BY652" s="133" t="s">
        <v>43</v>
      </c>
      <c r="BZ652" s="133" t="s">
        <v>44</v>
      </c>
      <c r="CA652" s="344"/>
      <c r="CB652" s="344"/>
      <c r="CC652" s="368"/>
      <c r="CD652" s="151"/>
      <c r="CE652" s="151"/>
      <c r="CF652" s="151"/>
      <c r="CG652" s="364"/>
      <c r="CH652" s="344"/>
      <c r="CI652" s="344"/>
      <c r="CJ652" s="344"/>
      <c r="CK652" s="347"/>
      <c r="CN652" s="364"/>
      <c r="CO652" s="344"/>
      <c r="CP652" s="344"/>
      <c r="CQ652" s="344"/>
      <c r="CR652" s="347"/>
      <c r="CT652" s="364"/>
      <c r="CU652" s="344"/>
      <c r="CV652" s="344"/>
      <c r="CW652" s="347"/>
    </row>
    <row r="653" spans="2:101" s="55" customFormat="1" ht="13.5" hidden="1" outlineLevel="1">
      <c r="B653" s="15" t="s">
        <v>76</v>
      </c>
      <c r="C653" s="240">
        <v>29</v>
      </c>
      <c r="D653" s="240">
        <v>2</v>
      </c>
      <c r="E653" s="240"/>
      <c r="F653" s="240">
        <v>5</v>
      </c>
      <c r="G653" s="241">
        <v>2</v>
      </c>
      <c r="H653" s="241"/>
      <c r="I653" s="241"/>
      <c r="J653" s="241">
        <v>1</v>
      </c>
      <c r="K653" s="241"/>
      <c r="L653" s="241"/>
      <c r="M653" s="241"/>
      <c r="N653" s="241"/>
      <c r="O653" s="241"/>
      <c r="P653" s="241"/>
      <c r="Q653" s="241"/>
      <c r="R653" s="241"/>
      <c r="S653" s="241"/>
      <c r="T653" s="241"/>
      <c r="U653" s="241"/>
      <c r="V653" s="241"/>
      <c r="W653" s="241"/>
      <c r="X653" s="241"/>
      <c r="Y653" s="241"/>
      <c r="Z653" s="242">
        <f>SUM(C653:Y653)</f>
        <v>39</v>
      </c>
      <c r="AA653" s="243"/>
      <c r="AB653" s="51"/>
      <c r="AC653" s="52" t="s">
        <v>76</v>
      </c>
      <c r="AD653" s="53">
        <f>SUM(C653:F653)</f>
        <v>36</v>
      </c>
      <c r="AE653" s="53">
        <f t="shared" ref="AE653:AK675" si="4274">G653</f>
        <v>2</v>
      </c>
      <c r="AF653" s="53">
        <f t="shared" ref="AF653:AF674" si="4275">H653</f>
        <v>0</v>
      </c>
      <c r="AG653" s="53">
        <f t="shared" ref="AG653:AG674" si="4276">I653</f>
        <v>0</v>
      </c>
      <c r="AH653" s="53">
        <f t="shared" ref="AH653:AH674" si="4277">J653</f>
        <v>1</v>
      </c>
      <c r="AI653" s="53">
        <f t="shared" ref="AI653:AI674" si="4278">K653</f>
        <v>0</v>
      </c>
      <c r="AJ653" s="53">
        <f t="shared" ref="AJ653:AJ674" si="4279">L653</f>
        <v>0</v>
      </c>
      <c r="AK653" s="53">
        <f t="shared" ref="AK653:AK674" si="4280">M653</f>
        <v>0</v>
      </c>
      <c r="AL653" s="53">
        <f>SUM(N653:T653)</f>
        <v>0</v>
      </c>
      <c r="AM653" s="53">
        <f>SUM(U653:Y653)</f>
        <v>0</v>
      </c>
      <c r="AN653" s="54">
        <f>SUM(AD653:AM653)</f>
        <v>39</v>
      </c>
      <c r="AO653" s="236" t="str">
        <f t="shared" ref="AO653:AO676" si="4281">BO653</f>
        <v/>
      </c>
      <c r="AP653" s="294" t="s">
        <v>11</v>
      </c>
      <c r="AQ653" s="295">
        <f>SUM(C653:C656)</f>
        <v>118</v>
      </c>
      <c r="AR653" s="295">
        <f t="shared" ref="AR653" si="4282">SUM(D653:D656)</f>
        <v>7</v>
      </c>
      <c r="AS653" s="295">
        <f t="shared" ref="AS653" si="4283">SUM(E653:E656)</f>
        <v>0</v>
      </c>
      <c r="AT653" s="295">
        <f t="shared" ref="AT653" si="4284">SUM(F653:F656)</f>
        <v>15</v>
      </c>
      <c r="AU653" s="295">
        <f t="shared" ref="AU653" si="4285">SUM(G653:G656)</f>
        <v>3</v>
      </c>
      <c r="AV653" s="295">
        <f t="shared" ref="AV653" si="4286">SUM(H653:H656)</f>
        <v>0</v>
      </c>
      <c r="AW653" s="295">
        <f t="shared" ref="AW653" si="4287">SUM(I653:I656)</f>
        <v>0</v>
      </c>
      <c r="AX653" s="295">
        <f t="shared" ref="AX653" si="4288">SUM(J653:J656)</f>
        <v>4</v>
      </c>
      <c r="AY653" s="295">
        <f t="shared" ref="AY653" si="4289">SUM(K653:K656)</f>
        <v>1</v>
      </c>
      <c r="AZ653" s="295">
        <f t="shared" ref="AZ653" si="4290">SUM(L653:L656)</f>
        <v>0</v>
      </c>
      <c r="BA653" s="295">
        <f t="shared" ref="BA653" si="4291">SUM(M653:M656)</f>
        <v>0</v>
      </c>
      <c r="BB653" s="295">
        <f t="shared" ref="BB653" si="4292">SUM(N653:N656)</f>
        <v>0</v>
      </c>
      <c r="BC653" s="295">
        <f t="shared" ref="BC653" si="4293">SUM(O653:O656)</f>
        <v>0</v>
      </c>
      <c r="BD653" s="295">
        <f t="shared" ref="BD653" si="4294">SUM(P653:P656)</f>
        <v>0</v>
      </c>
      <c r="BE653" s="295">
        <f t="shared" ref="BE653" si="4295">SUM(Q653:Q656)</f>
        <v>0</v>
      </c>
      <c r="BF653" s="295">
        <f t="shared" ref="BF653" si="4296">SUM(R653:R656)</f>
        <v>0</v>
      </c>
      <c r="BG653" s="295">
        <f t="shared" ref="BG653" si="4297">SUM(S653:S656)</f>
        <v>0</v>
      </c>
      <c r="BH653" s="295">
        <f t="shared" ref="BH653" si="4298">SUM(T653:T656)</f>
        <v>0</v>
      </c>
      <c r="BI653" s="295">
        <f t="shared" ref="BI653" si="4299">SUM(U653:U656)</f>
        <v>0</v>
      </c>
      <c r="BJ653" s="295">
        <f t="shared" ref="BJ653" si="4300">SUM(V653:V656)</f>
        <v>0</v>
      </c>
      <c r="BK653" s="295">
        <f t="shared" ref="BK653" si="4301">SUM(W653:W656)</f>
        <v>0</v>
      </c>
      <c r="BL653" s="295">
        <f t="shared" ref="BL653" si="4302">SUM(X653:X656)</f>
        <v>0</v>
      </c>
      <c r="BM653" s="295">
        <f t="shared" ref="BM653" si="4303">SUM(Y653:Y656)</f>
        <v>0</v>
      </c>
      <c r="BN653" s="296">
        <f>SUM(AQ653:BM653)</f>
        <v>148</v>
      </c>
      <c r="BO653" s="51" t="str">
        <f>IF(BN653=MAX($BN$653:$BN$676),1,"")</f>
        <v/>
      </c>
      <c r="BP653" s="51"/>
      <c r="BQ653" s="51" t="str">
        <f>AO653</f>
        <v/>
      </c>
      <c r="BR653" s="154" t="s">
        <v>11</v>
      </c>
      <c r="BS653" s="146">
        <f>CH653</f>
        <v>140</v>
      </c>
      <c r="BT653" s="146">
        <f t="shared" ref="BT653" si="4304">SUM(AE653:AE656)</f>
        <v>3</v>
      </c>
      <c r="BU653" s="146">
        <f t="shared" ref="BU653" si="4305">SUM(AF653:AF656)</f>
        <v>0</v>
      </c>
      <c r="BV653" s="146">
        <f t="shared" ref="BV653" si="4306">SUM(AG653:AG656)</f>
        <v>0</v>
      </c>
      <c r="BW653" s="146">
        <f t="shared" ref="BW653" si="4307">SUM(AH653:AH656)</f>
        <v>4</v>
      </c>
      <c r="BX653" s="146">
        <f t="shared" ref="BX653" si="4308">SUM(AI653:AI656)</f>
        <v>1</v>
      </c>
      <c r="BY653" s="146">
        <f t="shared" ref="BY653" si="4309">SUM(AJ653:AJ656)</f>
        <v>0</v>
      </c>
      <c r="BZ653" s="146">
        <f t="shared" ref="BZ653" si="4310">SUM(AK653:AK656)</f>
        <v>0</v>
      </c>
      <c r="CA653" s="146">
        <f t="shared" ref="CA653" si="4311">SUM(AL653:AL656)</f>
        <v>0</v>
      </c>
      <c r="CB653" s="146">
        <f t="shared" ref="CB653" si="4312">SUM(AM653:AM656)</f>
        <v>0</v>
      </c>
      <c r="CC653" s="147">
        <f>SUM(BS653:CB653)</f>
        <v>148</v>
      </c>
      <c r="CD653" s="121" t="str">
        <f>BQ653</f>
        <v/>
      </c>
      <c r="CE653" s="121"/>
      <c r="CF653" s="121" t="str">
        <f>CD653</f>
        <v/>
      </c>
      <c r="CG653" s="154" t="s">
        <v>11</v>
      </c>
      <c r="CH653" s="146">
        <f>SUM(AD653:AD656)</f>
        <v>140</v>
      </c>
      <c r="CI653" s="146">
        <f>SUM(AE653:AK656)</f>
        <v>8</v>
      </c>
      <c r="CJ653" s="146">
        <f>SUM(CA653:CB653)</f>
        <v>0</v>
      </c>
      <c r="CK653" s="147">
        <f>SUM(CH653:CJ653)</f>
        <v>148</v>
      </c>
      <c r="CM653" s="202" t="str">
        <f>BQ653</f>
        <v/>
      </c>
      <c r="CN653" s="154" t="s">
        <v>11</v>
      </c>
      <c r="CO653" s="146">
        <f>BS653</f>
        <v>140</v>
      </c>
      <c r="CP653" s="146">
        <f>BT653+BU653+BW653+BX653</f>
        <v>8</v>
      </c>
      <c r="CQ653" s="146">
        <f>BV653+BY653+BZ653+CA653+CB653</f>
        <v>0</v>
      </c>
      <c r="CR653" s="147">
        <f>CC653</f>
        <v>148</v>
      </c>
      <c r="CS653" s="202" t="str">
        <f>CM653</f>
        <v/>
      </c>
      <c r="CT653" s="154" t="s">
        <v>11</v>
      </c>
      <c r="CU653" s="146">
        <f>CO653</f>
        <v>140</v>
      </c>
      <c r="CV653" s="146">
        <f>CP653+CQ653</f>
        <v>8</v>
      </c>
      <c r="CW653" s="147">
        <f>CR653</f>
        <v>148</v>
      </c>
    </row>
    <row r="654" spans="2:101" s="55" customFormat="1" ht="13.5" hidden="1" outlineLevel="1">
      <c r="B654" s="15" t="s">
        <v>77</v>
      </c>
      <c r="C654" s="240">
        <v>35</v>
      </c>
      <c r="D654" s="240">
        <v>1</v>
      </c>
      <c r="E654" s="240"/>
      <c r="F654" s="240">
        <v>5</v>
      </c>
      <c r="G654" s="241"/>
      <c r="H654" s="241"/>
      <c r="I654" s="241"/>
      <c r="J654" s="241">
        <v>2</v>
      </c>
      <c r="K654" s="241">
        <v>1</v>
      </c>
      <c r="L654" s="241"/>
      <c r="M654" s="241"/>
      <c r="N654" s="241"/>
      <c r="O654" s="241"/>
      <c r="P654" s="241"/>
      <c r="Q654" s="241"/>
      <c r="R654" s="241"/>
      <c r="S654" s="241"/>
      <c r="T654" s="241"/>
      <c r="U654" s="241"/>
      <c r="V654" s="241"/>
      <c r="W654" s="241"/>
      <c r="X654" s="241"/>
      <c r="Y654" s="241"/>
      <c r="Z654" s="242">
        <f t="shared" ref="Z654:Z717" si="4313">SUM(C654:Y654)</f>
        <v>44</v>
      </c>
      <c r="AA654" s="243"/>
      <c r="AB654" s="51"/>
      <c r="AC654" s="56" t="s">
        <v>77</v>
      </c>
      <c r="AD654" s="57">
        <f t="shared" ref="AD654:AD717" si="4314">SUM(C654:F654)</f>
        <v>41</v>
      </c>
      <c r="AE654" s="57">
        <f t="shared" si="4274"/>
        <v>0</v>
      </c>
      <c r="AF654" s="57">
        <f t="shared" si="4275"/>
        <v>0</v>
      </c>
      <c r="AG654" s="57">
        <f t="shared" si="4276"/>
        <v>0</v>
      </c>
      <c r="AH654" s="57">
        <f t="shared" si="4277"/>
        <v>2</v>
      </c>
      <c r="AI654" s="57">
        <f t="shared" si="4278"/>
        <v>1</v>
      </c>
      <c r="AJ654" s="57">
        <f t="shared" si="4279"/>
        <v>0</v>
      </c>
      <c r="AK654" s="57">
        <f t="shared" si="4280"/>
        <v>0</v>
      </c>
      <c r="AL654" s="57">
        <f t="shared" ref="AL654:AL717" si="4315">SUM(N654:T654)</f>
        <v>0</v>
      </c>
      <c r="AM654" s="57">
        <f t="shared" ref="AM654:AM717" si="4316">SUM(U654:Y654)</f>
        <v>0</v>
      </c>
      <c r="AN654" s="58">
        <f t="shared" ref="AN654:AN717" si="4317">SUM(AD654:AM654)</f>
        <v>44</v>
      </c>
      <c r="AO654" s="236" t="str">
        <f t="shared" si="4281"/>
        <v/>
      </c>
      <c r="AP654" s="306" t="s">
        <v>12</v>
      </c>
      <c r="AQ654" s="307">
        <f>SUM(C657:C660)</f>
        <v>74</v>
      </c>
      <c r="AR654" s="307">
        <f t="shared" ref="AR654" si="4318">SUM(D657:D660)</f>
        <v>5</v>
      </c>
      <c r="AS654" s="307">
        <f t="shared" ref="AS654" si="4319">SUM(E657:E660)</f>
        <v>0</v>
      </c>
      <c r="AT654" s="307">
        <f t="shared" ref="AT654" si="4320">SUM(F657:F660)</f>
        <v>2</v>
      </c>
      <c r="AU654" s="307">
        <f t="shared" ref="AU654" si="4321">SUM(G657:G660)</f>
        <v>0</v>
      </c>
      <c r="AV654" s="307">
        <f t="shared" ref="AV654" si="4322">SUM(H657:H660)</f>
        <v>0</v>
      </c>
      <c r="AW654" s="307">
        <f t="shared" ref="AW654" si="4323">SUM(I657:I660)</f>
        <v>0</v>
      </c>
      <c r="AX654" s="307">
        <f t="shared" ref="AX654" si="4324">SUM(J657:J660)</f>
        <v>3</v>
      </c>
      <c r="AY654" s="307">
        <f t="shared" ref="AY654" si="4325">SUM(K657:K660)</f>
        <v>0</v>
      </c>
      <c r="AZ654" s="307">
        <f t="shared" ref="AZ654" si="4326">SUM(L657:L660)</f>
        <v>0</v>
      </c>
      <c r="BA654" s="307">
        <f t="shared" ref="BA654" si="4327">SUM(M657:M660)</f>
        <v>0</v>
      </c>
      <c r="BB654" s="307">
        <f t="shared" ref="BB654" si="4328">SUM(N657:N660)</f>
        <v>0</v>
      </c>
      <c r="BC654" s="307">
        <f t="shared" ref="BC654" si="4329">SUM(O657:O660)</f>
        <v>0</v>
      </c>
      <c r="BD654" s="307">
        <f t="shared" ref="BD654" si="4330">SUM(P657:P660)</f>
        <v>0</v>
      </c>
      <c r="BE654" s="307">
        <f t="shared" ref="BE654" si="4331">SUM(Q657:Q660)</f>
        <v>0</v>
      </c>
      <c r="BF654" s="307">
        <f t="shared" ref="BF654" si="4332">SUM(R657:R660)</f>
        <v>0</v>
      </c>
      <c r="BG654" s="307">
        <f t="shared" ref="BG654" si="4333">SUM(S657:S660)</f>
        <v>0</v>
      </c>
      <c r="BH654" s="307">
        <f t="shared" ref="BH654" si="4334">SUM(T657:T660)</f>
        <v>0</v>
      </c>
      <c r="BI654" s="307">
        <f t="shared" ref="BI654" si="4335">SUM(U657:U660)</f>
        <v>0</v>
      </c>
      <c r="BJ654" s="307">
        <f t="shared" ref="BJ654" si="4336">SUM(V657:V660)</f>
        <v>0</v>
      </c>
      <c r="BK654" s="307">
        <f t="shared" ref="BK654" si="4337">SUM(W657:W660)</f>
        <v>0</v>
      </c>
      <c r="BL654" s="307">
        <f t="shared" ref="BL654" si="4338">SUM(X657:X660)</f>
        <v>0</v>
      </c>
      <c r="BM654" s="307">
        <f t="shared" ref="BM654" si="4339">SUM(Y657:Y660)</f>
        <v>0</v>
      </c>
      <c r="BN654" s="308">
        <f t="shared" ref="BN654:BN676" si="4340">SUM(AQ654:BM654)</f>
        <v>84</v>
      </c>
      <c r="BO654" s="51" t="str">
        <f t="shared" ref="BO654:BO658" si="4341">IF(BN654=MAX($BN$653:$BN$676),1,"")</f>
        <v/>
      </c>
      <c r="BP654" s="51"/>
      <c r="BQ654" s="51" t="str">
        <f t="shared" ref="BQ654:BQ676" si="4342">AO654</f>
        <v/>
      </c>
      <c r="BR654" s="152" t="s">
        <v>12</v>
      </c>
      <c r="BS654" s="93">
        <f>CH654</f>
        <v>81</v>
      </c>
      <c r="BT654" s="93">
        <f t="shared" ref="BT654" si="4343">SUM(AE657:AE660)</f>
        <v>0</v>
      </c>
      <c r="BU654" s="93">
        <f t="shared" ref="BU654" si="4344">SUM(AF657:AF660)</f>
        <v>0</v>
      </c>
      <c r="BV654" s="93">
        <f t="shared" ref="BV654" si="4345">SUM(AG657:AG660)</f>
        <v>0</v>
      </c>
      <c r="BW654" s="93">
        <f t="shared" ref="BW654" si="4346">SUM(AH657:AH660)</f>
        <v>3</v>
      </c>
      <c r="BX654" s="93">
        <f t="shared" ref="BX654" si="4347">SUM(AI657:AI660)</f>
        <v>0</v>
      </c>
      <c r="BY654" s="93">
        <f t="shared" ref="BY654" si="4348">SUM(AJ657:AJ660)</f>
        <v>0</v>
      </c>
      <c r="BZ654" s="93">
        <f t="shared" ref="BZ654" si="4349">SUM(AK657:AK660)</f>
        <v>0</v>
      </c>
      <c r="CA654" s="93">
        <f t="shared" ref="CA654" si="4350">SUM(AL657:AL660)</f>
        <v>0</v>
      </c>
      <c r="CB654" s="93">
        <f t="shared" ref="CB654" si="4351">SUM(AM657:AM660)</f>
        <v>0</v>
      </c>
      <c r="CC654" s="141">
        <f t="shared" ref="CC654:CC676" si="4352">SUM(BS654:CB654)</f>
        <v>84</v>
      </c>
      <c r="CD654" s="121" t="str">
        <f t="shared" ref="CD654:CD676" si="4353">BQ654</f>
        <v/>
      </c>
      <c r="CE654" s="121"/>
      <c r="CF654" s="121" t="str">
        <f t="shared" ref="CF654:CF676" si="4354">CD654</f>
        <v/>
      </c>
      <c r="CG654" s="152" t="s">
        <v>12</v>
      </c>
      <c r="CH654" s="93">
        <f>SUM(AD657:AD660)</f>
        <v>81</v>
      </c>
      <c r="CI654" s="93">
        <f>SUM(AE657:AK660)</f>
        <v>3</v>
      </c>
      <c r="CJ654" s="93">
        <f t="shared" ref="CJ654:CJ676" si="4355">SUM(CA654:CB654)</f>
        <v>0</v>
      </c>
      <c r="CK654" s="141">
        <f t="shared" ref="CK654:CK676" si="4356">SUM(CH654:CJ654)</f>
        <v>84</v>
      </c>
      <c r="CM654" s="202" t="str">
        <f t="shared" ref="CM654:CM676" si="4357">BQ654</f>
        <v/>
      </c>
      <c r="CN654" s="152" t="s">
        <v>12</v>
      </c>
      <c r="CO654" s="93">
        <f t="shared" ref="CO654:CO676" si="4358">BS654</f>
        <v>81</v>
      </c>
      <c r="CP654" s="93">
        <f t="shared" ref="CP654:CP676" si="4359">BT654+BU654+BW654+BX654</f>
        <v>3</v>
      </c>
      <c r="CQ654" s="93">
        <f t="shared" ref="CQ654:CQ676" si="4360">BV654+BY654+BZ654+CA654+CB654</f>
        <v>0</v>
      </c>
      <c r="CR654" s="141">
        <f t="shared" ref="CR654:CR676" si="4361">CC654</f>
        <v>84</v>
      </c>
      <c r="CS654" s="202" t="str">
        <f t="shared" ref="CS654:CS676" si="4362">CM654</f>
        <v/>
      </c>
      <c r="CT654" s="152" t="s">
        <v>12</v>
      </c>
      <c r="CU654" s="93">
        <f t="shared" ref="CU654:CU676" si="4363">CO654</f>
        <v>81</v>
      </c>
      <c r="CV654" s="93">
        <f t="shared" ref="CV654:CV676" si="4364">CP654+CQ654</f>
        <v>3</v>
      </c>
      <c r="CW654" s="141">
        <f t="shared" ref="CW654:CW676" si="4365">CR654</f>
        <v>84</v>
      </c>
    </row>
    <row r="655" spans="2:101" s="55" customFormat="1" ht="13.5" hidden="1" outlineLevel="1">
      <c r="B655" s="15" t="s">
        <v>78</v>
      </c>
      <c r="C655" s="240">
        <v>30</v>
      </c>
      <c r="D655" s="240">
        <v>1</v>
      </c>
      <c r="E655" s="240"/>
      <c r="F655" s="240">
        <v>3</v>
      </c>
      <c r="G655" s="241">
        <v>1</v>
      </c>
      <c r="H655" s="241"/>
      <c r="I655" s="241"/>
      <c r="J655" s="241"/>
      <c r="K655" s="241"/>
      <c r="L655" s="241"/>
      <c r="M655" s="241"/>
      <c r="N655" s="241"/>
      <c r="O655" s="241"/>
      <c r="P655" s="241"/>
      <c r="Q655" s="241"/>
      <c r="R655" s="241"/>
      <c r="S655" s="241"/>
      <c r="T655" s="241"/>
      <c r="U655" s="241"/>
      <c r="V655" s="241"/>
      <c r="W655" s="241"/>
      <c r="X655" s="241"/>
      <c r="Y655" s="241"/>
      <c r="Z655" s="242">
        <f t="shared" si="4313"/>
        <v>35</v>
      </c>
      <c r="AA655" s="243"/>
      <c r="AB655" s="51"/>
      <c r="AC655" s="56" t="s">
        <v>78</v>
      </c>
      <c r="AD655" s="57">
        <f t="shared" si="4314"/>
        <v>34</v>
      </c>
      <c r="AE655" s="57">
        <f t="shared" si="4274"/>
        <v>1</v>
      </c>
      <c r="AF655" s="57">
        <f t="shared" si="4275"/>
        <v>0</v>
      </c>
      <c r="AG655" s="57">
        <f t="shared" si="4276"/>
        <v>0</v>
      </c>
      <c r="AH655" s="57">
        <f t="shared" si="4277"/>
        <v>0</v>
      </c>
      <c r="AI655" s="57">
        <f t="shared" si="4278"/>
        <v>0</v>
      </c>
      <c r="AJ655" s="57">
        <f t="shared" si="4279"/>
        <v>0</v>
      </c>
      <c r="AK655" s="57">
        <f t="shared" si="4280"/>
        <v>0</v>
      </c>
      <c r="AL655" s="57">
        <f t="shared" si="4315"/>
        <v>0</v>
      </c>
      <c r="AM655" s="57">
        <f t="shared" si="4316"/>
        <v>0</v>
      </c>
      <c r="AN655" s="58">
        <f t="shared" si="4317"/>
        <v>35</v>
      </c>
      <c r="AO655" s="236" t="str">
        <f t="shared" si="4281"/>
        <v/>
      </c>
      <c r="AP655" s="293" t="s">
        <v>13</v>
      </c>
      <c r="AQ655" s="297">
        <f>SUM(C661:C664)</f>
        <v>47</v>
      </c>
      <c r="AR655" s="297">
        <f t="shared" ref="AR655" si="4366">SUM(D661:D664)</f>
        <v>1</v>
      </c>
      <c r="AS655" s="297">
        <f t="shared" ref="AS655" si="4367">SUM(E661:E664)</f>
        <v>0</v>
      </c>
      <c r="AT655" s="297">
        <f t="shared" ref="AT655" si="4368">SUM(F661:F664)</f>
        <v>1</v>
      </c>
      <c r="AU655" s="297">
        <f t="shared" ref="AU655" si="4369">SUM(G661:G664)</f>
        <v>0</v>
      </c>
      <c r="AV655" s="297">
        <f t="shared" ref="AV655" si="4370">SUM(H661:H664)</f>
        <v>0</v>
      </c>
      <c r="AW655" s="297">
        <f t="shared" ref="AW655" si="4371">SUM(I661:I664)</f>
        <v>0</v>
      </c>
      <c r="AX655" s="297">
        <f t="shared" ref="AX655" si="4372">SUM(J661:J664)</f>
        <v>5</v>
      </c>
      <c r="AY655" s="297">
        <f t="shared" ref="AY655" si="4373">SUM(K661:K664)</f>
        <v>0</v>
      </c>
      <c r="AZ655" s="297">
        <f t="shared" ref="AZ655" si="4374">SUM(L661:L664)</f>
        <v>0</v>
      </c>
      <c r="BA655" s="297">
        <f t="shared" ref="BA655" si="4375">SUM(M661:M664)</f>
        <v>0</v>
      </c>
      <c r="BB655" s="297">
        <f t="shared" ref="BB655" si="4376">SUM(N661:N664)</f>
        <v>0</v>
      </c>
      <c r="BC655" s="297">
        <f t="shared" ref="BC655" si="4377">SUM(O661:O664)</f>
        <v>0</v>
      </c>
      <c r="BD655" s="297">
        <f t="shared" ref="BD655" si="4378">SUM(P661:P664)</f>
        <v>0</v>
      </c>
      <c r="BE655" s="297">
        <f t="shared" ref="BE655" si="4379">SUM(Q661:Q664)</f>
        <v>0</v>
      </c>
      <c r="BF655" s="297">
        <f t="shared" ref="BF655" si="4380">SUM(R661:R664)</f>
        <v>0</v>
      </c>
      <c r="BG655" s="297">
        <f t="shared" ref="BG655" si="4381">SUM(S661:S664)</f>
        <v>0</v>
      </c>
      <c r="BH655" s="297">
        <f t="shared" ref="BH655" si="4382">SUM(T661:T664)</f>
        <v>0</v>
      </c>
      <c r="BI655" s="297">
        <f t="shared" ref="BI655" si="4383">SUM(U661:U664)</f>
        <v>0</v>
      </c>
      <c r="BJ655" s="297">
        <f t="shared" ref="BJ655" si="4384">SUM(V661:V664)</f>
        <v>0</v>
      </c>
      <c r="BK655" s="297">
        <f t="shared" ref="BK655" si="4385">SUM(W661:W664)</f>
        <v>0</v>
      </c>
      <c r="BL655" s="297">
        <f t="shared" ref="BL655" si="4386">SUM(X661:X664)</f>
        <v>0</v>
      </c>
      <c r="BM655" s="297">
        <f t="shared" ref="BM655" si="4387">SUM(Y661:Y664)</f>
        <v>0</v>
      </c>
      <c r="BN655" s="298">
        <f t="shared" si="4340"/>
        <v>54</v>
      </c>
      <c r="BO655" s="51" t="str">
        <f t="shared" si="4341"/>
        <v/>
      </c>
      <c r="BP655" s="51"/>
      <c r="BQ655" s="51" t="str">
        <f t="shared" si="4342"/>
        <v/>
      </c>
      <c r="BR655" s="152" t="s">
        <v>13</v>
      </c>
      <c r="BS655" s="93">
        <f t="shared" ref="BS655:BS676" si="4388">CH655</f>
        <v>49</v>
      </c>
      <c r="BT655" s="93">
        <f t="shared" ref="BT655" si="4389">SUM(AE661:AE664)</f>
        <v>0</v>
      </c>
      <c r="BU655" s="93">
        <f t="shared" ref="BU655" si="4390">SUM(AF661:AF664)</f>
        <v>0</v>
      </c>
      <c r="BV655" s="93">
        <f t="shared" ref="BV655" si="4391">SUM(AG661:AG664)</f>
        <v>0</v>
      </c>
      <c r="BW655" s="93">
        <f t="shared" ref="BW655" si="4392">SUM(AH661:AH664)</f>
        <v>5</v>
      </c>
      <c r="BX655" s="93">
        <f t="shared" ref="BX655" si="4393">SUM(AI661:AI664)</f>
        <v>0</v>
      </c>
      <c r="BY655" s="93">
        <f t="shared" ref="BY655" si="4394">SUM(AJ661:AJ664)</f>
        <v>0</v>
      </c>
      <c r="BZ655" s="93">
        <f t="shared" ref="BZ655" si="4395">SUM(AK661:AK664)</f>
        <v>0</v>
      </c>
      <c r="CA655" s="93">
        <f t="shared" ref="CA655" si="4396">SUM(AL661:AL664)</f>
        <v>0</v>
      </c>
      <c r="CB655" s="93">
        <f t="shared" ref="CB655" si="4397">SUM(AM661:AM664)</f>
        <v>0</v>
      </c>
      <c r="CC655" s="141">
        <f t="shared" si="4352"/>
        <v>54</v>
      </c>
      <c r="CD655" s="121" t="str">
        <f t="shared" si="4353"/>
        <v/>
      </c>
      <c r="CE655" s="121"/>
      <c r="CF655" s="121" t="str">
        <f t="shared" si="4354"/>
        <v/>
      </c>
      <c r="CG655" s="152" t="s">
        <v>13</v>
      </c>
      <c r="CH655" s="93">
        <f>SUM(AD661:AD664)</f>
        <v>49</v>
      </c>
      <c r="CI655" s="93">
        <f>SUM(AE661:AK664)</f>
        <v>5</v>
      </c>
      <c r="CJ655" s="93">
        <f t="shared" si="4355"/>
        <v>0</v>
      </c>
      <c r="CK655" s="141">
        <f t="shared" si="4356"/>
        <v>54</v>
      </c>
      <c r="CM655" s="202" t="str">
        <f t="shared" si="4357"/>
        <v/>
      </c>
      <c r="CN655" s="152" t="s">
        <v>13</v>
      </c>
      <c r="CO655" s="93">
        <f t="shared" si="4358"/>
        <v>49</v>
      </c>
      <c r="CP655" s="93">
        <f t="shared" si="4359"/>
        <v>5</v>
      </c>
      <c r="CQ655" s="93">
        <f t="shared" si="4360"/>
        <v>0</v>
      </c>
      <c r="CR655" s="141">
        <f t="shared" si="4361"/>
        <v>54</v>
      </c>
      <c r="CS655" s="202" t="str">
        <f t="shared" si="4362"/>
        <v/>
      </c>
      <c r="CT655" s="152" t="s">
        <v>13</v>
      </c>
      <c r="CU655" s="93">
        <f t="shared" si="4363"/>
        <v>49</v>
      </c>
      <c r="CV655" s="93">
        <f t="shared" si="4364"/>
        <v>5</v>
      </c>
      <c r="CW655" s="141">
        <f t="shared" si="4365"/>
        <v>54</v>
      </c>
    </row>
    <row r="656" spans="2:101" s="55" customFormat="1" ht="13.5" hidden="1" outlineLevel="1">
      <c r="B656" s="15" t="s">
        <v>79</v>
      </c>
      <c r="C656" s="240">
        <v>24</v>
      </c>
      <c r="D656" s="240">
        <v>3</v>
      </c>
      <c r="E656" s="240"/>
      <c r="F656" s="240">
        <v>2</v>
      </c>
      <c r="G656" s="241"/>
      <c r="H656" s="241"/>
      <c r="I656" s="241"/>
      <c r="J656" s="241">
        <v>1</v>
      </c>
      <c r="K656" s="241"/>
      <c r="L656" s="241"/>
      <c r="M656" s="241"/>
      <c r="N656" s="241"/>
      <c r="O656" s="241"/>
      <c r="P656" s="241"/>
      <c r="Q656" s="241"/>
      <c r="R656" s="241"/>
      <c r="S656" s="241"/>
      <c r="T656" s="241"/>
      <c r="U656" s="241"/>
      <c r="V656" s="241"/>
      <c r="W656" s="241"/>
      <c r="X656" s="241"/>
      <c r="Y656" s="241"/>
      <c r="Z656" s="242">
        <f t="shared" si="4313"/>
        <v>30</v>
      </c>
      <c r="AA656" s="243">
        <f>SUM(Z653:Z656)</f>
        <v>148</v>
      </c>
      <c r="AB656" s="51"/>
      <c r="AC656" s="56" t="s">
        <v>79</v>
      </c>
      <c r="AD656" s="57">
        <f t="shared" si="4314"/>
        <v>29</v>
      </c>
      <c r="AE656" s="57">
        <f t="shared" si="4274"/>
        <v>0</v>
      </c>
      <c r="AF656" s="57">
        <f t="shared" si="4275"/>
        <v>0</v>
      </c>
      <c r="AG656" s="57">
        <f t="shared" si="4276"/>
        <v>0</v>
      </c>
      <c r="AH656" s="57">
        <f t="shared" si="4277"/>
        <v>1</v>
      </c>
      <c r="AI656" s="57">
        <f t="shared" si="4278"/>
        <v>0</v>
      </c>
      <c r="AJ656" s="57">
        <f t="shared" si="4279"/>
        <v>0</v>
      </c>
      <c r="AK656" s="57">
        <f t="shared" si="4280"/>
        <v>0</v>
      </c>
      <c r="AL656" s="57">
        <f t="shared" si="4315"/>
        <v>0</v>
      </c>
      <c r="AM656" s="57">
        <f t="shared" si="4316"/>
        <v>0</v>
      </c>
      <c r="AN656" s="58">
        <f t="shared" si="4317"/>
        <v>30</v>
      </c>
      <c r="AO656" s="236" t="str">
        <f t="shared" si="4281"/>
        <v/>
      </c>
      <c r="AP656" s="306" t="s">
        <v>14</v>
      </c>
      <c r="AQ656" s="307">
        <f>SUM(C665:C668)</f>
        <v>38</v>
      </c>
      <c r="AR656" s="307">
        <f t="shared" ref="AR656" si="4398">SUM(D665:D668)</f>
        <v>5</v>
      </c>
      <c r="AS656" s="307">
        <f t="shared" ref="AS656" si="4399">SUM(E665:E668)</f>
        <v>0</v>
      </c>
      <c r="AT656" s="307">
        <f t="shared" ref="AT656" si="4400">SUM(F665:F668)</f>
        <v>1</v>
      </c>
      <c r="AU656" s="307">
        <f t="shared" ref="AU656" si="4401">SUM(G665:G668)</f>
        <v>0</v>
      </c>
      <c r="AV656" s="307">
        <f t="shared" ref="AV656" si="4402">SUM(H665:H668)</f>
        <v>0</v>
      </c>
      <c r="AW656" s="307">
        <f t="shared" ref="AW656" si="4403">SUM(I665:I668)</f>
        <v>0</v>
      </c>
      <c r="AX656" s="307">
        <f t="shared" ref="AX656" si="4404">SUM(J665:J668)</f>
        <v>1</v>
      </c>
      <c r="AY656" s="307">
        <f t="shared" ref="AY656" si="4405">SUM(K665:K668)</f>
        <v>2</v>
      </c>
      <c r="AZ656" s="307">
        <f t="shared" ref="AZ656" si="4406">SUM(L665:L668)</f>
        <v>0</v>
      </c>
      <c r="BA656" s="307">
        <f t="shared" ref="BA656" si="4407">SUM(M665:M668)</f>
        <v>0</v>
      </c>
      <c r="BB656" s="307">
        <f t="shared" ref="BB656" si="4408">SUM(N665:N668)</f>
        <v>0</v>
      </c>
      <c r="BC656" s="307">
        <f t="shared" ref="BC656" si="4409">SUM(O665:O668)</f>
        <v>0</v>
      </c>
      <c r="BD656" s="307">
        <f t="shared" ref="BD656" si="4410">SUM(P665:P668)</f>
        <v>0</v>
      </c>
      <c r="BE656" s="307">
        <f t="shared" ref="BE656" si="4411">SUM(Q665:Q668)</f>
        <v>0</v>
      </c>
      <c r="BF656" s="307">
        <f t="shared" ref="BF656" si="4412">SUM(R665:R668)</f>
        <v>0</v>
      </c>
      <c r="BG656" s="307">
        <f t="shared" ref="BG656" si="4413">SUM(S665:S668)</f>
        <v>1</v>
      </c>
      <c r="BH656" s="307">
        <f t="shared" ref="BH656" si="4414">SUM(T665:T668)</f>
        <v>0</v>
      </c>
      <c r="BI656" s="307">
        <f t="shared" ref="BI656" si="4415">SUM(U665:U668)</f>
        <v>0</v>
      </c>
      <c r="BJ656" s="307">
        <f t="shared" ref="BJ656" si="4416">SUM(V665:V668)</f>
        <v>0</v>
      </c>
      <c r="BK656" s="307">
        <f t="shared" ref="BK656" si="4417">SUM(W665:W668)</f>
        <v>0</v>
      </c>
      <c r="BL656" s="307">
        <f t="shared" ref="BL656" si="4418">SUM(X665:X668)</f>
        <v>0</v>
      </c>
      <c r="BM656" s="307">
        <f t="shared" ref="BM656" si="4419">SUM(Y665:Y668)</f>
        <v>0</v>
      </c>
      <c r="BN656" s="308">
        <f t="shared" si="4340"/>
        <v>48</v>
      </c>
      <c r="BO656" s="51" t="str">
        <f t="shared" si="4341"/>
        <v/>
      </c>
      <c r="BP656" s="51"/>
      <c r="BQ656" s="51" t="str">
        <f t="shared" si="4342"/>
        <v/>
      </c>
      <c r="BR656" s="152" t="s">
        <v>14</v>
      </c>
      <c r="BS656" s="93">
        <f t="shared" si="4388"/>
        <v>44</v>
      </c>
      <c r="BT656" s="93">
        <f t="shared" ref="BT656" si="4420">SUM(AE665:AE668)</f>
        <v>0</v>
      </c>
      <c r="BU656" s="93">
        <f t="shared" ref="BU656" si="4421">SUM(AF665:AF668)</f>
        <v>0</v>
      </c>
      <c r="BV656" s="93">
        <f t="shared" ref="BV656" si="4422">SUM(AG665:AG668)</f>
        <v>0</v>
      </c>
      <c r="BW656" s="93">
        <f t="shared" ref="BW656" si="4423">SUM(AH665:AH668)</f>
        <v>1</v>
      </c>
      <c r="BX656" s="93">
        <f t="shared" ref="BX656" si="4424">SUM(AI665:AI668)</f>
        <v>2</v>
      </c>
      <c r="BY656" s="93">
        <f t="shared" ref="BY656" si="4425">SUM(AJ665:AJ668)</f>
        <v>0</v>
      </c>
      <c r="BZ656" s="93">
        <f t="shared" ref="BZ656" si="4426">SUM(AK665:AK668)</f>
        <v>0</v>
      </c>
      <c r="CA656" s="93">
        <f t="shared" ref="CA656" si="4427">SUM(AL665:AL668)</f>
        <v>1</v>
      </c>
      <c r="CB656" s="93">
        <f t="shared" ref="CB656" si="4428">SUM(AM665:AM668)</f>
        <v>0</v>
      </c>
      <c r="CC656" s="141">
        <f t="shared" si="4352"/>
        <v>48</v>
      </c>
      <c r="CD656" s="121" t="str">
        <f t="shared" si="4353"/>
        <v/>
      </c>
      <c r="CE656" s="121"/>
      <c r="CF656" s="121" t="str">
        <f t="shared" si="4354"/>
        <v/>
      </c>
      <c r="CG656" s="152" t="s">
        <v>14</v>
      </c>
      <c r="CH656" s="93">
        <f>SUM(AD665:AD668)</f>
        <v>44</v>
      </c>
      <c r="CI656" s="93">
        <f>SUM(AE665:AK668)</f>
        <v>3</v>
      </c>
      <c r="CJ656" s="93">
        <f t="shared" si="4355"/>
        <v>1</v>
      </c>
      <c r="CK656" s="141">
        <f t="shared" si="4356"/>
        <v>48</v>
      </c>
      <c r="CM656" s="202" t="str">
        <f t="shared" si="4357"/>
        <v/>
      </c>
      <c r="CN656" s="152" t="s">
        <v>14</v>
      </c>
      <c r="CO656" s="93">
        <f t="shared" si="4358"/>
        <v>44</v>
      </c>
      <c r="CP656" s="93">
        <f t="shared" si="4359"/>
        <v>3</v>
      </c>
      <c r="CQ656" s="93">
        <f t="shared" si="4360"/>
        <v>1</v>
      </c>
      <c r="CR656" s="141">
        <f t="shared" si="4361"/>
        <v>48</v>
      </c>
      <c r="CS656" s="202" t="str">
        <f t="shared" si="4362"/>
        <v/>
      </c>
      <c r="CT656" s="152" t="s">
        <v>14</v>
      </c>
      <c r="CU656" s="93">
        <f t="shared" si="4363"/>
        <v>44</v>
      </c>
      <c r="CV656" s="93">
        <f t="shared" si="4364"/>
        <v>4</v>
      </c>
      <c r="CW656" s="141">
        <f t="shared" si="4365"/>
        <v>48</v>
      </c>
    </row>
    <row r="657" spans="2:101" s="55" customFormat="1" ht="13.5" hidden="1" outlineLevel="1">
      <c r="B657" s="15" t="s">
        <v>80</v>
      </c>
      <c r="C657" s="240">
        <v>26</v>
      </c>
      <c r="D657" s="240">
        <v>2</v>
      </c>
      <c r="E657" s="240"/>
      <c r="F657" s="240">
        <v>2</v>
      </c>
      <c r="G657" s="241"/>
      <c r="H657" s="241"/>
      <c r="I657" s="241"/>
      <c r="J657" s="241">
        <v>2</v>
      </c>
      <c r="K657" s="241"/>
      <c r="L657" s="241"/>
      <c r="M657" s="241"/>
      <c r="N657" s="241"/>
      <c r="O657" s="241"/>
      <c r="P657" s="241"/>
      <c r="Q657" s="241"/>
      <c r="R657" s="241"/>
      <c r="S657" s="241"/>
      <c r="T657" s="241"/>
      <c r="U657" s="241"/>
      <c r="V657" s="241"/>
      <c r="W657" s="241"/>
      <c r="X657" s="241"/>
      <c r="Y657" s="241"/>
      <c r="Z657" s="242">
        <f t="shared" si="4313"/>
        <v>32</v>
      </c>
      <c r="AA657" s="243">
        <f t="shared" ref="AA657:AA720" si="4429">SUM(Z654:Z657)</f>
        <v>141</v>
      </c>
      <c r="AB657" s="51"/>
      <c r="AC657" s="59" t="s">
        <v>80</v>
      </c>
      <c r="AD657" s="60">
        <f t="shared" si="4314"/>
        <v>30</v>
      </c>
      <c r="AE657" s="60">
        <f t="shared" si="4274"/>
        <v>0</v>
      </c>
      <c r="AF657" s="60">
        <f t="shared" si="4275"/>
        <v>0</v>
      </c>
      <c r="AG657" s="60">
        <f t="shared" si="4276"/>
        <v>0</v>
      </c>
      <c r="AH657" s="60">
        <f t="shared" si="4277"/>
        <v>2</v>
      </c>
      <c r="AI657" s="60">
        <f t="shared" si="4278"/>
        <v>0</v>
      </c>
      <c r="AJ657" s="60">
        <f t="shared" si="4279"/>
        <v>0</v>
      </c>
      <c r="AK657" s="60">
        <f t="shared" si="4280"/>
        <v>0</v>
      </c>
      <c r="AL657" s="60">
        <f t="shared" si="4315"/>
        <v>0</v>
      </c>
      <c r="AM657" s="60">
        <f t="shared" si="4316"/>
        <v>0</v>
      </c>
      <c r="AN657" s="61">
        <f t="shared" si="4317"/>
        <v>32</v>
      </c>
      <c r="AO657" s="236" t="str">
        <f t="shared" si="4281"/>
        <v/>
      </c>
      <c r="AP657" s="293" t="s">
        <v>15</v>
      </c>
      <c r="AQ657" s="297">
        <f>SUM(C669:C672)</f>
        <v>85</v>
      </c>
      <c r="AR657" s="297">
        <f t="shared" ref="AR657" si="4430">SUM(D669:D672)</f>
        <v>5</v>
      </c>
      <c r="AS657" s="297">
        <f t="shared" ref="AS657" si="4431">SUM(E669:E672)</f>
        <v>0</v>
      </c>
      <c r="AT657" s="297">
        <f t="shared" ref="AT657" si="4432">SUM(F669:F672)</f>
        <v>6</v>
      </c>
      <c r="AU657" s="297">
        <f t="shared" ref="AU657" si="4433">SUM(G669:G672)</f>
        <v>0</v>
      </c>
      <c r="AV657" s="297">
        <f t="shared" ref="AV657" si="4434">SUM(H669:H672)</f>
        <v>0</v>
      </c>
      <c r="AW657" s="297">
        <f t="shared" ref="AW657" si="4435">SUM(I669:I672)</f>
        <v>0</v>
      </c>
      <c r="AX657" s="297">
        <f t="shared" ref="AX657" si="4436">SUM(J669:J672)</f>
        <v>8</v>
      </c>
      <c r="AY657" s="297">
        <f t="shared" ref="AY657" si="4437">SUM(K669:K672)</f>
        <v>0</v>
      </c>
      <c r="AZ657" s="297">
        <f t="shared" ref="AZ657" si="4438">SUM(L669:L672)</f>
        <v>0</v>
      </c>
      <c r="BA657" s="297">
        <f t="shared" ref="BA657" si="4439">SUM(M669:M672)</f>
        <v>0</v>
      </c>
      <c r="BB657" s="297">
        <f t="shared" ref="BB657" si="4440">SUM(N669:N672)</f>
        <v>0</v>
      </c>
      <c r="BC657" s="297">
        <f t="shared" ref="BC657" si="4441">SUM(O669:O672)</f>
        <v>0</v>
      </c>
      <c r="BD657" s="297">
        <f t="shared" ref="BD657" si="4442">SUM(P669:P672)</f>
        <v>0</v>
      </c>
      <c r="BE657" s="297">
        <f t="shared" ref="BE657" si="4443">SUM(Q669:Q672)</f>
        <v>0</v>
      </c>
      <c r="BF657" s="297">
        <f t="shared" ref="BF657" si="4444">SUM(R669:R672)</f>
        <v>0</v>
      </c>
      <c r="BG657" s="297">
        <f t="shared" ref="BG657" si="4445">SUM(S669:S672)</f>
        <v>0</v>
      </c>
      <c r="BH657" s="297">
        <f t="shared" ref="BH657" si="4446">SUM(T669:T672)</f>
        <v>0</v>
      </c>
      <c r="BI657" s="297">
        <f t="shared" ref="BI657" si="4447">SUM(U669:U672)</f>
        <v>0</v>
      </c>
      <c r="BJ657" s="297">
        <f t="shared" ref="BJ657" si="4448">SUM(V669:V672)</f>
        <v>0</v>
      </c>
      <c r="BK657" s="297">
        <f t="shared" ref="BK657" si="4449">SUM(W669:W672)</f>
        <v>0</v>
      </c>
      <c r="BL657" s="297">
        <f t="shared" ref="BL657" si="4450">SUM(X669:X672)</f>
        <v>0</v>
      </c>
      <c r="BM657" s="297">
        <f t="shared" ref="BM657" si="4451">SUM(Y669:Y672)</f>
        <v>0</v>
      </c>
      <c r="BN657" s="298">
        <f t="shared" si="4340"/>
        <v>104</v>
      </c>
      <c r="BO657" s="51" t="str">
        <f t="shared" si="4341"/>
        <v/>
      </c>
      <c r="BP657" s="51"/>
      <c r="BQ657" s="51" t="str">
        <f t="shared" si="4342"/>
        <v/>
      </c>
      <c r="BR657" s="152" t="s">
        <v>15</v>
      </c>
      <c r="BS657" s="93">
        <f t="shared" si="4388"/>
        <v>96</v>
      </c>
      <c r="BT657" s="93">
        <f t="shared" ref="BT657" si="4452">SUM(AE669:AE672)</f>
        <v>0</v>
      </c>
      <c r="BU657" s="93">
        <f t="shared" ref="BU657" si="4453">SUM(AF669:AF672)</f>
        <v>0</v>
      </c>
      <c r="BV657" s="93">
        <f t="shared" ref="BV657" si="4454">SUM(AG669:AG672)</f>
        <v>0</v>
      </c>
      <c r="BW657" s="93">
        <f t="shared" ref="BW657" si="4455">SUM(AH669:AH672)</f>
        <v>8</v>
      </c>
      <c r="BX657" s="93">
        <f t="shared" ref="BX657" si="4456">SUM(AI669:AI672)</f>
        <v>0</v>
      </c>
      <c r="BY657" s="93">
        <f t="shared" ref="BY657" si="4457">SUM(AJ669:AJ672)</f>
        <v>0</v>
      </c>
      <c r="BZ657" s="93">
        <f t="shared" ref="BZ657" si="4458">SUM(AK669:AK672)</f>
        <v>0</v>
      </c>
      <c r="CA657" s="93">
        <f t="shared" ref="CA657" si="4459">SUM(AL669:AL672)</f>
        <v>0</v>
      </c>
      <c r="CB657" s="93">
        <f t="shared" ref="CB657" si="4460">SUM(AM669:AM672)</f>
        <v>0</v>
      </c>
      <c r="CC657" s="141">
        <f t="shared" si="4352"/>
        <v>104</v>
      </c>
      <c r="CD657" s="121" t="str">
        <f t="shared" si="4353"/>
        <v/>
      </c>
      <c r="CE657" s="121"/>
      <c r="CF657" s="121" t="str">
        <f t="shared" si="4354"/>
        <v/>
      </c>
      <c r="CG657" s="152" t="s">
        <v>15</v>
      </c>
      <c r="CH657" s="93">
        <f>SUM(AD669:AD672)</f>
        <v>96</v>
      </c>
      <c r="CI657" s="93">
        <f>SUM(AE669:AK672)</f>
        <v>8</v>
      </c>
      <c r="CJ657" s="93">
        <f t="shared" si="4355"/>
        <v>0</v>
      </c>
      <c r="CK657" s="141">
        <f t="shared" si="4356"/>
        <v>104</v>
      </c>
      <c r="CM657" s="202" t="str">
        <f t="shared" si="4357"/>
        <v/>
      </c>
      <c r="CN657" s="152" t="s">
        <v>15</v>
      </c>
      <c r="CO657" s="93">
        <f t="shared" si="4358"/>
        <v>96</v>
      </c>
      <c r="CP657" s="93">
        <f t="shared" si="4359"/>
        <v>8</v>
      </c>
      <c r="CQ657" s="93">
        <f t="shared" si="4360"/>
        <v>0</v>
      </c>
      <c r="CR657" s="141">
        <f t="shared" si="4361"/>
        <v>104</v>
      </c>
      <c r="CS657" s="202" t="str">
        <f t="shared" si="4362"/>
        <v/>
      </c>
      <c r="CT657" s="152" t="s">
        <v>15</v>
      </c>
      <c r="CU657" s="93">
        <f t="shared" si="4363"/>
        <v>96</v>
      </c>
      <c r="CV657" s="93">
        <f t="shared" si="4364"/>
        <v>8</v>
      </c>
      <c r="CW657" s="141">
        <f t="shared" si="4365"/>
        <v>104</v>
      </c>
    </row>
    <row r="658" spans="2:101" s="55" customFormat="1" ht="13.5" hidden="1" outlineLevel="1">
      <c r="B658" s="15" t="s">
        <v>81</v>
      </c>
      <c r="C658" s="240">
        <v>20</v>
      </c>
      <c r="D658" s="240">
        <v>2</v>
      </c>
      <c r="E658" s="240"/>
      <c r="F658" s="240"/>
      <c r="G658" s="241"/>
      <c r="H658" s="241"/>
      <c r="I658" s="241"/>
      <c r="J658" s="241">
        <v>1</v>
      </c>
      <c r="K658" s="241"/>
      <c r="L658" s="241"/>
      <c r="M658" s="241"/>
      <c r="N658" s="241"/>
      <c r="O658" s="241"/>
      <c r="P658" s="241"/>
      <c r="Q658" s="241"/>
      <c r="R658" s="241"/>
      <c r="S658" s="241"/>
      <c r="T658" s="241"/>
      <c r="U658" s="241"/>
      <c r="V658" s="241"/>
      <c r="W658" s="241"/>
      <c r="X658" s="241"/>
      <c r="Y658" s="241"/>
      <c r="Z658" s="242">
        <f t="shared" si="4313"/>
        <v>23</v>
      </c>
      <c r="AA658" s="243">
        <f t="shared" si="4429"/>
        <v>120</v>
      </c>
      <c r="AB658" s="51"/>
      <c r="AC658" s="59" t="s">
        <v>81</v>
      </c>
      <c r="AD658" s="60">
        <f t="shared" si="4314"/>
        <v>22</v>
      </c>
      <c r="AE658" s="60">
        <f t="shared" si="4274"/>
        <v>0</v>
      </c>
      <c r="AF658" s="60">
        <f t="shared" si="4275"/>
        <v>0</v>
      </c>
      <c r="AG658" s="60">
        <f t="shared" si="4276"/>
        <v>0</v>
      </c>
      <c r="AH658" s="60">
        <f t="shared" si="4277"/>
        <v>1</v>
      </c>
      <c r="AI658" s="60">
        <f t="shared" si="4278"/>
        <v>0</v>
      </c>
      <c r="AJ658" s="60">
        <f t="shared" si="4279"/>
        <v>0</v>
      </c>
      <c r="AK658" s="60">
        <f t="shared" si="4280"/>
        <v>0</v>
      </c>
      <c r="AL658" s="60">
        <f t="shared" si="4315"/>
        <v>0</v>
      </c>
      <c r="AM658" s="60">
        <f t="shared" si="4316"/>
        <v>0</v>
      </c>
      <c r="AN658" s="61">
        <f t="shared" si="4317"/>
        <v>23</v>
      </c>
      <c r="AO658" s="236" t="str">
        <f t="shared" si="4281"/>
        <v/>
      </c>
      <c r="AP658" s="306" t="s">
        <v>16</v>
      </c>
      <c r="AQ658" s="307">
        <f>SUM(C673:C676)</f>
        <v>151</v>
      </c>
      <c r="AR658" s="307">
        <f t="shared" ref="AR658" si="4461">SUM(D673:D676)</f>
        <v>7</v>
      </c>
      <c r="AS658" s="307">
        <f t="shared" ref="AS658" si="4462">SUM(E673:E676)</f>
        <v>2</v>
      </c>
      <c r="AT658" s="307">
        <f t="shared" ref="AT658" si="4463">SUM(F673:F676)</f>
        <v>1</v>
      </c>
      <c r="AU658" s="307">
        <f t="shared" ref="AU658" si="4464">SUM(G673:G676)</f>
        <v>0</v>
      </c>
      <c r="AV658" s="307">
        <f t="shared" ref="AV658" si="4465">SUM(H673:H676)</f>
        <v>0</v>
      </c>
      <c r="AW658" s="307">
        <f t="shared" ref="AW658" si="4466">SUM(I673:I676)</f>
        <v>0</v>
      </c>
      <c r="AX658" s="307">
        <f t="shared" ref="AX658" si="4467">SUM(J673:J676)</f>
        <v>9</v>
      </c>
      <c r="AY658" s="307">
        <f t="shared" ref="AY658" si="4468">SUM(K673:K676)</f>
        <v>1</v>
      </c>
      <c r="AZ658" s="307">
        <f t="shared" ref="AZ658" si="4469">SUM(L673:L676)</f>
        <v>0</v>
      </c>
      <c r="BA658" s="307">
        <f t="shared" ref="BA658" si="4470">SUM(M673:M676)</f>
        <v>0</v>
      </c>
      <c r="BB658" s="307">
        <f t="shared" ref="BB658" si="4471">SUM(N673:N676)</f>
        <v>0</v>
      </c>
      <c r="BC658" s="307">
        <f t="shared" ref="BC658" si="4472">SUM(O673:O676)</f>
        <v>0</v>
      </c>
      <c r="BD658" s="307">
        <f t="shared" ref="BD658" si="4473">SUM(P673:P676)</f>
        <v>0</v>
      </c>
      <c r="BE658" s="307">
        <f t="shared" ref="BE658" si="4474">SUM(Q673:Q676)</f>
        <v>0</v>
      </c>
      <c r="BF658" s="307">
        <f t="shared" ref="BF658" si="4475">SUM(R673:R676)</f>
        <v>0</v>
      </c>
      <c r="BG658" s="307">
        <f t="shared" ref="BG658" si="4476">SUM(S673:S676)</f>
        <v>0</v>
      </c>
      <c r="BH658" s="307">
        <f t="shared" ref="BH658" si="4477">SUM(T673:T676)</f>
        <v>0</v>
      </c>
      <c r="BI658" s="307">
        <f t="shared" ref="BI658" si="4478">SUM(U673:U676)</f>
        <v>0</v>
      </c>
      <c r="BJ658" s="307">
        <f t="shared" ref="BJ658" si="4479">SUM(V673:V676)</f>
        <v>0</v>
      </c>
      <c r="BK658" s="307">
        <f t="shared" ref="BK658" si="4480">SUM(W673:W676)</f>
        <v>0</v>
      </c>
      <c r="BL658" s="307">
        <f t="shared" ref="BL658" si="4481">SUM(X673:X676)</f>
        <v>0</v>
      </c>
      <c r="BM658" s="307">
        <f t="shared" ref="BM658" si="4482">SUM(Y673:Y676)</f>
        <v>0</v>
      </c>
      <c r="BN658" s="308">
        <f t="shared" si="4340"/>
        <v>171</v>
      </c>
      <c r="BO658" s="51" t="str">
        <f t="shared" si="4341"/>
        <v/>
      </c>
      <c r="BP658" s="51"/>
      <c r="BQ658" s="51" t="str">
        <f t="shared" si="4342"/>
        <v/>
      </c>
      <c r="BR658" s="152" t="s">
        <v>16</v>
      </c>
      <c r="BS658" s="93">
        <f t="shared" si="4388"/>
        <v>161</v>
      </c>
      <c r="BT658" s="93">
        <f t="shared" ref="BT658" si="4483">SUM(AE673:AE676)</f>
        <v>0</v>
      </c>
      <c r="BU658" s="93">
        <f t="shared" ref="BU658" si="4484">SUM(AF673:AF676)</f>
        <v>0</v>
      </c>
      <c r="BV658" s="93">
        <f t="shared" ref="BV658" si="4485">SUM(AG673:AG676)</f>
        <v>0</v>
      </c>
      <c r="BW658" s="93">
        <f t="shared" ref="BW658" si="4486">SUM(AH673:AH676)</f>
        <v>9</v>
      </c>
      <c r="BX658" s="93">
        <f t="shared" ref="BX658" si="4487">SUM(AI673:AI676)</f>
        <v>1</v>
      </c>
      <c r="BY658" s="93">
        <f t="shared" ref="BY658" si="4488">SUM(AJ673:AJ676)</f>
        <v>0</v>
      </c>
      <c r="BZ658" s="93">
        <f t="shared" ref="BZ658" si="4489">SUM(AK673:AK676)</f>
        <v>0</v>
      </c>
      <c r="CA658" s="93">
        <f t="shared" ref="CA658" si="4490">SUM(AL673:AL676)</f>
        <v>0</v>
      </c>
      <c r="CB658" s="93">
        <f t="shared" ref="CB658" si="4491">SUM(AM673:AM676)</f>
        <v>0</v>
      </c>
      <c r="CC658" s="141">
        <f t="shared" si="4352"/>
        <v>171</v>
      </c>
      <c r="CD658" s="121" t="str">
        <f t="shared" si="4353"/>
        <v/>
      </c>
      <c r="CE658" s="121"/>
      <c r="CF658" s="121" t="str">
        <f t="shared" si="4354"/>
        <v/>
      </c>
      <c r="CG658" s="152" t="s">
        <v>16</v>
      </c>
      <c r="CH658" s="93">
        <f>SUM(AD673:AD676)</f>
        <v>161</v>
      </c>
      <c r="CI658" s="93">
        <f>SUM(AE673:AK676)</f>
        <v>10</v>
      </c>
      <c r="CJ658" s="93">
        <f t="shared" si="4355"/>
        <v>0</v>
      </c>
      <c r="CK658" s="141">
        <f t="shared" si="4356"/>
        <v>171</v>
      </c>
      <c r="CM658" s="202" t="str">
        <f t="shared" si="4357"/>
        <v/>
      </c>
      <c r="CN658" s="152" t="s">
        <v>16</v>
      </c>
      <c r="CO658" s="93">
        <f t="shared" si="4358"/>
        <v>161</v>
      </c>
      <c r="CP658" s="93">
        <f t="shared" si="4359"/>
        <v>10</v>
      </c>
      <c r="CQ658" s="93">
        <f t="shared" si="4360"/>
        <v>0</v>
      </c>
      <c r="CR658" s="141">
        <f t="shared" si="4361"/>
        <v>171</v>
      </c>
      <c r="CS658" s="202" t="str">
        <f t="shared" si="4362"/>
        <v/>
      </c>
      <c r="CT658" s="152" t="s">
        <v>16</v>
      </c>
      <c r="CU658" s="93">
        <f t="shared" si="4363"/>
        <v>161</v>
      </c>
      <c r="CV658" s="93">
        <f t="shared" si="4364"/>
        <v>10</v>
      </c>
      <c r="CW658" s="141">
        <f t="shared" si="4365"/>
        <v>171</v>
      </c>
    </row>
    <row r="659" spans="2:101" s="55" customFormat="1" ht="13.5" hidden="1" outlineLevel="1">
      <c r="B659" s="15" t="s">
        <v>82</v>
      </c>
      <c r="C659" s="240">
        <v>15</v>
      </c>
      <c r="D659" s="240"/>
      <c r="E659" s="240"/>
      <c r="F659" s="240"/>
      <c r="G659" s="241"/>
      <c r="H659" s="241"/>
      <c r="I659" s="241"/>
      <c r="J659" s="241"/>
      <c r="K659" s="241"/>
      <c r="L659" s="241"/>
      <c r="M659" s="241"/>
      <c r="N659" s="241"/>
      <c r="O659" s="241"/>
      <c r="P659" s="241"/>
      <c r="Q659" s="241"/>
      <c r="R659" s="241"/>
      <c r="S659" s="241"/>
      <c r="T659" s="241"/>
      <c r="U659" s="241"/>
      <c r="V659" s="241"/>
      <c r="W659" s="241"/>
      <c r="X659" s="241"/>
      <c r="Y659" s="241"/>
      <c r="Z659" s="242">
        <f t="shared" si="4313"/>
        <v>15</v>
      </c>
      <c r="AA659" s="243">
        <f t="shared" si="4429"/>
        <v>100</v>
      </c>
      <c r="AB659" s="51"/>
      <c r="AC659" s="59" t="s">
        <v>82</v>
      </c>
      <c r="AD659" s="60">
        <f t="shared" si="4314"/>
        <v>15</v>
      </c>
      <c r="AE659" s="60">
        <f t="shared" si="4274"/>
        <v>0</v>
      </c>
      <c r="AF659" s="60">
        <f t="shared" si="4275"/>
        <v>0</v>
      </c>
      <c r="AG659" s="60">
        <f t="shared" si="4276"/>
        <v>0</v>
      </c>
      <c r="AH659" s="60">
        <f t="shared" si="4277"/>
        <v>0</v>
      </c>
      <c r="AI659" s="60">
        <f t="shared" si="4278"/>
        <v>0</v>
      </c>
      <c r="AJ659" s="60">
        <f t="shared" si="4279"/>
        <v>0</v>
      </c>
      <c r="AK659" s="60">
        <f t="shared" si="4280"/>
        <v>0</v>
      </c>
      <c r="AL659" s="60">
        <f t="shared" si="4315"/>
        <v>0</v>
      </c>
      <c r="AM659" s="60">
        <f t="shared" si="4316"/>
        <v>0</v>
      </c>
      <c r="AN659" s="61">
        <f t="shared" si="4317"/>
        <v>15</v>
      </c>
      <c r="AO659" s="236" t="str">
        <f t="shared" si="4281"/>
        <v/>
      </c>
      <c r="AP659" s="293" t="s">
        <v>17</v>
      </c>
      <c r="AQ659" s="297">
        <f>SUM(C677:C680)</f>
        <v>349</v>
      </c>
      <c r="AR659" s="297">
        <f t="shared" ref="AR659" si="4492">SUM(D677:D680)</f>
        <v>14</v>
      </c>
      <c r="AS659" s="297">
        <f t="shared" ref="AS659" si="4493">SUM(E677:E680)</f>
        <v>0</v>
      </c>
      <c r="AT659" s="297">
        <f t="shared" ref="AT659" si="4494">SUM(F677:F680)</f>
        <v>14</v>
      </c>
      <c r="AU659" s="297">
        <f t="shared" ref="AU659" si="4495">SUM(G677:G680)</f>
        <v>5</v>
      </c>
      <c r="AV659" s="297">
        <f t="shared" ref="AV659" si="4496">SUM(H677:H680)</f>
        <v>0</v>
      </c>
      <c r="AW659" s="297">
        <f t="shared" ref="AW659" si="4497">SUM(I677:I680)</f>
        <v>0</v>
      </c>
      <c r="AX659" s="297">
        <f t="shared" ref="AX659" si="4498">SUM(J677:J680)</f>
        <v>17</v>
      </c>
      <c r="AY659" s="297">
        <f t="shared" ref="AY659" si="4499">SUM(K677:K680)</f>
        <v>3</v>
      </c>
      <c r="AZ659" s="297">
        <f t="shared" ref="AZ659" si="4500">SUM(L677:L680)</f>
        <v>1</v>
      </c>
      <c r="BA659" s="297">
        <f t="shared" ref="BA659" si="4501">SUM(M677:M680)</f>
        <v>1</v>
      </c>
      <c r="BB659" s="297">
        <f t="shared" ref="BB659" si="4502">SUM(N677:N680)</f>
        <v>0</v>
      </c>
      <c r="BC659" s="297">
        <f t="shared" ref="BC659" si="4503">SUM(O677:O680)</f>
        <v>0</v>
      </c>
      <c r="BD659" s="297">
        <f t="shared" ref="BD659" si="4504">SUM(P677:P680)</f>
        <v>0</v>
      </c>
      <c r="BE659" s="297">
        <f t="shared" ref="BE659" si="4505">SUM(Q677:Q680)</f>
        <v>0</v>
      </c>
      <c r="BF659" s="297">
        <f t="shared" ref="BF659" si="4506">SUM(R677:R680)</f>
        <v>0</v>
      </c>
      <c r="BG659" s="297">
        <f t="shared" ref="BG659" si="4507">SUM(S677:S680)</f>
        <v>0</v>
      </c>
      <c r="BH659" s="297">
        <f t="shared" ref="BH659" si="4508">SUM(T677:T680)</f>
        <v>0</v>
      </c>
      <c r="BI659" s="297">
        <f t="shared" ref="BI659" si="4509">SUM(U677:U680)</f>
        <v>0</v>
      </c>
      <c r="BJ659" s="297">
        <f t="shared" ref="BJ659" si="4510">SUM(V677:V680)</f>
        <v>0</v>
      </c>
      <c r="BK659" s="297">
        <f t="shared" ref="BK659" si="4511">SUM(W677:W680)</f>
        <v>0</v>
      </c>
      <c r="BL659" s="297">
        <f t="shared" ref="BL659" si="4512">SUM(X677:X680)</f>
        <v>0</v>
      </c>
      <c r="BM659" s="297">
        <f t="shared" ref="BM659" si="4513">SUM(Y677:Y680)</f>
        <v>0</v>
      </c>
      <c r="BN659" s="298">
        <f t="shared" si="4340"/>
        <v>404</v>
      </c>
      <c r="BO659" s="51" t="str">
        <f>IF(BN659=MAX($BN$653:$BN$676),1,IF(BN659=MAX($BN$659:$BN$662),2,""))</f>
        <v/>
      </c>
      <c r="BP659" s="51"/>
      <c r="BQ659" s="51" t="str">
        <f t="shared" si="4342"/>
        <v/>
      </c>
      <c r="BR659" s="152" t="s">
        <v>17</v>
      </c>
      <c r="BS659" s="93">
        <f t="shared" si="4388"/>
        <v>377</v>
      </c>
      <c r="BT659" s="93">
        <f t="shared" ref="BT659" si="4514">SUM(AE677:AE680)</f>
        <v>5</v>
      </c>
      <c r="BU659" s="93">
        <f t="shared" ref="BU659" si="4515">SUM(AF677:AF680)</f>
        <v>0</v>
      </c>
      <c r="BV659" s="93">
        <f t="shared" ref="BV659" si="4516">SUM(AG677:AG680)</f>
        <v>0</v>
      </c>
      <c r="BW659" s="93">
        <f t="shared" ref="BW659" si="4517">SUM(AH677:AH680)</f>
        <v>17</v>
      </c>
      <c r="BX659" s="93">
        <f t="shared" ref="BX659" si="4518">SUM(AI677:AI680)</f>
        <v>3</v>
      </c>
      <c r="BY659" s="93">
        <f t="shared" ref="BY659" si="4519">SUM(AJ677:AJ680)</f>
        <v>1</v>
      </c>
      <c r="BZ659" s="93">
        <f t="shared" ref="BZ659" si="4520">SUM(AK677:AK680)</f>
        <v>1</v>
      </c>
      <c r="CA659" s="93">
        <f t="shared" ref="CA659" si="4521">SUM(AL677:AL680)</f>
        <v>0</v>
      </c>
      <c r="CB659" s="93">
        <f t="shared" ref="CB659" si="4522">SUM(AM677:AM680)</f>
        <v>0</v>
      </c>
      <c r="CC659" s="141">
        <f t="shared" si="4352"/>
        <v>404</v>
      </c>
      <c r="CD659" s="121" t="str">
        <f t="shared" si="4353"/>
        <v/>
      </c>
      <c r="CE659" s="121"/>
      <c r="CF659" s="121" t="str">
        <f t="shared" si="4354"/>
        <v/>
      </c>
      <c r="CG659" s="152" t="s">
        <v>17</v>
      </c>
      <c r="CH659" s="93">
        <f>SUM(AD677:AD680)</f>
        <v>377</v>
      </c>
      <c r="CI659" s="93">
        <f>SUM(AE677:AK680)</f>
        <v>27</v>
      </c>
      <c r="CJ659" s="93">
        <f t="shared" si="4355"/>
        <v>0</v>
      </c>
      <c r="CK659" s="141">
        <f t="shared" si="4356"/>
        <v>404</v>
      </c>
      <c r="CM659" s="202" t="str">
        <f t="shared" si="4357"/>
        <v/>
      </c>
      <c r="CN659" s="152" t="s">
        <v>17</v>
      </c>
      <c r="CO659" s="93">
        <f t="shared" si="4358"/>
        <v>377</v>
      </c>
      <c r="CP659" s="93">
        <f t="shared" si="4359"/>
        <v>25</v>
      </c>
      <c r="CQ659" s="93">
        <f t="shared" si="4360"/>
        <v>2</v>
      </c>
      <c r="CR659" s="141">
        <f t="shared" si="4361"/>
        <v>404</v>
      </c>
      <c r="CS659" s="202" t="str">
        <f t="shared" si="4362"/>
        <v/>
      </c>
      <c r="CT659" s="152" t="s">
        <v>17</v>
      </c>
      <c r="CU659" s="93">
        <f t="shared" si="4363"/>
        <v>377</v>
      </c>
      <c r="CV659" s="93">
        <f t="shared" si="4364"/>
        <v>27</v>
      </c>
      <c r="CW659" s="141">
        <f t="shared" si="4365"/>
        <v>404</v>
      </c>
    </row>
    <row r="660" spans="2:101" s="55" customFormat="1" ht="13.5" hidden="1" outlineLevel="1">
      <c r="B660" s="15" t="s">
        <v>83</v>
      </c>
      <c r="C660" s="240">
        <v>13</v>
      </c>
      <c r="D660" s="240">
        <v>1</v>
      </c>
      <c r="E660" s="240"/>
      <c r="F660" s="240"/>
      <c r="G660" s="241"/>
      <c r="H660" s="241"/>
      <c r="I660" s="241"/>
      <c r="J660" s="241"/>
      <c r="K660" s="241"/>
      <c r="L660" s="241"/>
      <c r="M660" s="241"/>
      <c r="N660" s="241"/>
      <c r="O660" s="241"/>
      <c r="P660" s="241"/>
      <c r="Q660" s="241"/>
      <c r="R660" s="241"/>
      <c r="S660" s="241"/>
      <c r="T660" s="241"/>
      <c r="U660" s="241"/>
      <c r="V660" s="241"/>
      <c r="W660" s="241"/>
      <c r="X660" s="241"/>
      <c r="Y660" s="241"/>
      <c r="Z660" s="242">
        <f t="shared" si="4313"/>
        <v>14</v>
      </c>
      <c r="AA660" s="243">
        <f t="shared" si="4429"/>
        <v>84</v>
      </c>
      <c r="AB660" s="51"/>
      <c r="AC660" s="59" t="s">
        <v>83</v>
      </c>
      <c r="AD660" s="60">
        <f t="shared" si="4314"/>
        <v>14</v>
      </c>
      <c r="AE660" s="60">
        <f t="shared" si="4274"/>
        <v>0</v>
      </c>
      <c r="AF660" s="60">
        <f t="shared" si="4275"/>
        <v>0</v>
      </c>
      <c r="AG660" s="60">
        <f t="shared" si="4276"/>
        <v>0</v>
      </c>
      <c r="AH660" s="60">
        <f t="shared" si="4277"/>
        <v>0</v>
      </c>
      <c r="AI660" s="60">
        <f t="shared" si="4278"/>
        <v>0</v>
      </c>
      <c r="AJ660" s="60">
        <f t="shared" si="4279"/>
        <v>0</v>
      </c>
      <c r="AK660" s="60">
        <f t="shared" si="4280"/>
        <v>0</v>
      </c>
      <c r="AL660" s="60">
        <f t="shared" si="4315"/>
        <v>0</v>
      </c>
      <c r="AM660" s="60">
        <f t="shared" si="4316"/>
        <v>0</v>
      </c>
      <c r="AN660" s="61">
        <f t="shared" si="4317"/>
        <v>14</v>
      </c>
      <c r="AO660" s="236">
        <f t="shared" si="4281"/>
        <v>1</v>
      </c>
      <c r="AP660" s="306" t="s">
        <v>18</v>
      </c>
      <c r="AQ660" s="307">
        <f>SUM(C681:C684)</f>
        <v>596</v>
      </c>
      <c r="AR660" s="307">
        <f t="shared" ref="AR660" si="4523">SUM(D681:D684)</f>
        <v>25</v>
      </c>
      <c r="AS660" s="307">
        <f t="shared" ref="AS660" si="4524">SUM(E681:E684)</f>
        <v>0</v>
      </c>
      <c r="AT660" s="307">
        <f t="shared" ref="AT660" si="4525">SUM(F681:F684)</f>
        <v>22</v>
      </c>
      <c r="AU660" s="307">
        <f t="shared" ref="AU660" si="4526">SUM(G681:G684)</f>
        <v>19</v>
      </c>
      <c r="AV660" s="307">
        <f t="shared" ref="AV660" si="4527">SUM(H681:H684)</f>
        <v>0</v>
      </c>
      <c r="AW660" s="307">
        <f t="shared" ref="AW660" si="4528">SUM(I681:I684)</f>
        <v>1</v>
      </c>
      <c r="AX660" s="307">
        <f t="shared" ref="AX660" si="4529">SUM(J681:J684)</f>
        <v>34</v>
      </c>
      <c r="AY660" s="307">
        <f t="shared" ref="AY660" si="4530">SUM(K681:K684)</f>
        <v>3</v>
      </c>
      <c r="AZ660" s="307">
        <f t="shared" ref="AZ660" si="4531">SUM(L681:L684)</f>
        <v>1</v>
      </c>
      <c r="BA660" s="307">
        <f t="shared" ref="BA660" si="4532">SUM(M681:M684)</f>
        <v>0</v>
      </c>
      <c r="BB660" s="307">
        <f t="shared" ref="BB660" si="4533">SUM(N681:N684)</f>
        <v>0</v>
      </c>
      <c r="BC660" s="307">
        <f t="shared" ref="BC660" si="4534">SUM(O681:O684)</f>
        <v>0</v>
      </c>
      <c r="BD660" s="307">
        <f t="shared" ref="BD660" si="4535">SUM(P681:P684)</f>
        <v>0</v>
      </c>
      <c r="BE660" s="307">
        <f t="shared" ref="BE660" si="4536">SUM(Q681:Q684)</f>
        <v>0</v>
      </c>
      <c r="BF660" s="307">
        <f t="shared" ref="BF660" si="4537">SUM(R681:R684)</f>
        <v>0</v>
      </c>
      <c r="BG660" s="307">
        <f t="shared" ref="BG660" si="4538">SUM(S681:S684)</f>
        <v>0</v>
      </c>
      <c r="BH660" s="307">
        <f t="shared" ref="BH660" si="4539">SUM(T681:T684)</f>
        <v>0</v>
      </c>
      <c r="BI660" s="307">
        <f t="shared" ref="BI660" si="4540">SUM(U681:U684)</f>
        <v>0</v>
      </c>
      <c r="BJ660" s="307">
        <f t="shared" ref="BJ660" si="4541">SUM(V681:V684)</f>
        <v>0</v>
      </c>
      <c r="BK660" s="307">
        <f t="shared" ref="BK660" si="4542">SUM(W681:W684)</f>
        <v>1</v>
      </c>
      <c r="BL660" s="307">
        <f t="shared" ref="BL660" si="4543">SUM(X681:X684)</f>
        <v>0</v>
      </c>
      <c r="BM660" s="307">
        <f t="shared" ref="BM660" si="4544">SUM(Y681:Y684)</f>
        <v>0</v>
      </c>
      <c r="BN660" s="308">
        <f t="shared" si="4340"/>
        <v>702</v>
      </c>
      <c r="BO660" s="51">
        <f t="shared" ref="BO660:BO662" si="4545">IF(BN660=MAX($BN$653:$BN$676),1,IF(BN660=MAX($BN$659:$BN$662),2,""))</f>
        <v>1</v>
      </c>
      <c r="BP660" s="51"/>
      <c r="BQ660" s="51">
        <f t="shared" si="4342"/>
        <v>1</v>
      </c>
      <c r="BR660" s="152" t="s">
        <v>18</v>
      </c>
      <c r="BS660" s="93">
        <f t="shared" si="4388"/>
        <v>643</v>
      </c>
      <c r="BT660" s="93">
        <f t="shared" ref="BT660" si="4546">SUM(AE681:AE684)</f>
        <v>19</v>
      </c>
      <c r="BU660" s="93">
        <f t="shared" ref="BU660" si="4547">SUM(AF681:AF684)</f>
        <v>0</v>
      </c>
      <c r="BV660" s="93">
        <f t="shared" ref="BV660" si="4548">SUM(AG681:AG684)</f>
        <v>1</v>
      </c>
      <c r="BW660" s="93">
        <f t="shared" ref="BW660" si="4549">SUM(AH681:AH684)</f>
        <v>34</v>
      </c>
      <c r="BX660" s="93">
        <f t="shared" ref="BX660" si="4550">SUM(AI681:AI684)</f>
        <v>3</v>
      </c>
      <c r="BY660" s="93">
        <f t="shared" ref="BY660" si="4551">SUM(AJ681:AJ684)</f>
        <v>1</v>
      </c>
      <c r="BZ660" s="93">
        <f t="shared" ref="BZ660" si="4552">SUM(AK681:AK684)</f>
        <v>0</v>
      </c>
      <c r="CA660" s="93">
        <f t="shared" ref="CA660" si="4553">SUM(AL681:AL684)</f>
        <v>0</v>
      </c>
      <c r="CB660" s="93">
        <f t="shared" ref="CB660" si="4554">SUM(AM681:AM684)</f>
        <v>1</v>
      </c>
      <c r="CC660" s="141">
        <f t="shared" si="4352"/>
        <v>702</v>
      </c>
      <c r="CD660" s="121">
        <f t="shared" si="4353"/>
        <v>1</v>
      </c>
      <c r="CE660" s="121"/>
      <c r="CF660" s="121">
        <f t="shared" si="4354"/>
        <v>1</v>
      </c>
      <c r="CG660" s="152" t="s">
        <v>18</v>
      </c>
      <c r="CH660" s="93">
        <f>SUM(AD681:AD684)</f>
        <v>643</v>
      </c>
      <c r="CI660" s="93">
        <f>SUM(AE681:AK684)</f>
        <v>58</v>
      </c>
      <c r="CJ660" s="93">
        <f t="shared" si="4355"/>
        <v>1</v>
      </c>
      <c r="CK660" s="141">
        <f t="shared" si="4356"/>
        <v>702</v>
      </c>
      <c r="CM660" s="202">
        <f t="shared" si="4357"/>
        <v>1</v>
      </c>
      <c r="CN660" s="152" t="s">
        <v>18</v>
      </c>
      <c r="CO660" s="93">
        <f t="shared" si="4358"/>
        <v>643</v>
      </c>
      <c r="CP660" s="93">
        <f t="shared" si="4359"/>
        <v>56</v>
      </c>
      <c r="CQ660" s="93">
        <f t="shared" si="4360"/>
        <v>3</v>
      </c>
      <c r="CR660" s="141">
        <f t="shared" si="4361"/>
        <v>702</v>
      </c>
      <c r="CS660" s="202">
        <f t="shared" si="4362"/>
        <v>1</v>
      </c>
      <c r="CT660" s="152" t="s">
        <v>18</v>
      </c>
      <c r="CU660" s="93">
        <f t="shared" si="4363"/>
        <v>643</v>
      </c>
      <c r="CV660" s="93">
        <f t="shared" si="4364"/>
        <v>59</v>
      </c>
      <c r="CW660" s="141">
        <f t="shared" si="4365"/>
        <v>702</v>
      </c>
    </row>
    <row r="661" spans="2:101" s="55" customFormat="1" ht="13.5" hidden="1" outlineLevel="1">
      <c r="B661" s="15" t="s">
        <v>84</v>
      </c>
      <c r="C661" s="240">
        <v>19</v>
      </c>
      <c r="D661" s="240"/>
      <c r="E661" s="240"/>
      <c r="F661" s="240"/>
      <c r="G661" s="241"/>
      <c r="H661" s="241"/>
      <c r="I661" s="241"/>
      <c r="J661" s="241">
        <v>1</v>
      </c>
      <c r="K661" s="241"/>
      <c r="L661" s="241"/>
      <c r="M661" s="241"/>
      <c r="N661" s="241"/>
      <c r="O661" s="241"/>
      <c r="P661" s="241"/>
      <c r="Q661" s="241"/>
      <c r="R661" s="241"/>
      <c r="S661" s="241"/>
      <c r="T661" s="241"/>
      <c r="U661" s="241"/>
      <c r="V661" s="241"/>
      <c r="W661" s="241"/>
      <c r="X661" s="241"/>
      <c r="Y661" s="241"/>
      <c r="Z661" s="242">
        <f t="shared" si="4313"/>
        <v>20</v>
      </c>
      <c r="AA661" s="243">
        <f t="shared" si="4429"/>
        <v>72</v>
      </c>
      <c r="AB661" s="51"/>
      <c r="AC661" s="56" t="s">
        <v>84</v>
      </c>
      <c r="AD661" s="57">
        <f t="shared" si="4314"/>
        <v>19</v>
      </c>
      <c r="AE661" s="57">
        <f t="shared" si="4274"/>
        <v>0</v>
      </c>
      <c r="AF661" s="57">
        <f t="shared" si="4275"/>
        <v>0</v>
      </c>
      <c r="AG661" s="57">
        <f t="shared" si="4276"/>
        <v>0</v>
      </c>
      <c r="AH661" s="57">
        <f t="shared" si="4277"/>
        <v>1</v>
      </c>
      <c r="AI661" s="57">
        <f t="shared" si="4278"/>
        <v>0</v>
      </c>
      <c r="AJ661" s="57">
        <f t="shared" si="4279"/>
        <v>0</v>
      </c>
      <c r="AK661" s="57">
        <f t="shared" si="4280"/>
        <v>0</v>
      </c>
      <c r="AL661" s="57">
        <f t="shared" si="4315"/>
        <v>0</v>
      </c>
      <c r="AM661" s="57">
        <f t="shared" si="4316"/>
        <v>0</v>
      </c>
      <c r="AN661" s="58">
        <f t="shared" si="4317"/>
        <v>20</v>
      </c>
      <c r="AO661" s="236" t="str">
        <f t="shared" si="4281"/>
        <v/>
      </c>
      <c r="AP661" s="293" t="s">
        <v>19</v>
      </c>
      <c r="AQ661" s="297">
        <f>SUM(C685:C688)</f>
        <v>362</v>
      </c>
      <c r="AR661" s="297">
        <f t="shared" ref="AR661" si="4555">SUM(D685:D688)</f>
        <v>32</v>
      </c>
      <c r="AS661" s="297">
        <f t="shared" ref="AS661" si="4556">SUM(E685:E688)</f>
        <v>0</v>
      </c>
      <c r="AT661" s="297">
        <f t="shared" ref="AT661" si="4557">SUM(F685:F688)</f>
        <v>20</v>
      </c>
      <c r="AU661" s="297">
        <f t="shared" ref="AU661" si="4558">SUM(G685:G688)</f>
        <v>8</v>
      </c>
      <c r="AV661" s="297">
        <f t="shared" ref="AV661" si="4559">SUM(H685:H688)</f>
        <v>0</v>
      </c>
      <c r="AW661" s="297">
        <f t="shared" ref="AW661" si="4560">SUM(I685:I688)</f>
        <v>0</v>
      </c>
      <c r="AX661" s="297">
        <f t="shared" ref="AX661" si="4561">SUM(J685:J688)</f>
        <v>29</v>
      </c>
      <c r="AY661" s="297">
        <f t="shared" ref="AY661" si="4562">SUM(K685:K688)</f>
        <v>1</v>
      </c>
      <c r="AZ661" s="297">
        <f t="shared" ref="AZ661" si="4563">SUM(L685:L688)</f>
        <v>0</v>
      </c>
      <c r="BA661" s="297">
        <f t="shared" ref="BA661" si="4564">SUM(M685:M688)</f>
        <v>1</v>
      </c>
      <c r="BB661" s="297">
        <f t="shared" ref="BB661" si="4565">SUM(N685:N688)</f>
        <v>0</v>
      </c>
      <c r="BC661" s="297">
        <f t="shared" ref="BC661" si="4566">SUM(O685:O688)</f>
        <v>0</v>
      </c>
      <c r="BD661" s="297">
        <f t="shared" ref="BD661" si="4567">SUM(P685:P688)</f>
        <v>0</v>
      </c>
      <c r="BE661" s="297">
        <f t="shared" ref="BE661" si="4568">SUM(Q685:Q688)</f>
        <v>0</v>
      </c>
      <c r="BF661" s="297">
        <f t="shared" ref="BF661" si="4569">SUM(R685:R688)</f>
        <v>0</v>
      </c>
      <c r="BG661" s="297">
        <f t="shared" ref="BG661" si="4570">SUM(S685:S688)</f>
        <v>5</v>
      </c>
      <c r="BH661" s="297">
        <f t="shared" ref="BH661" si="4571">SUM(T685:T688)</f>
        <v>0</v>
      </c>
      <c r="BI661" s="297">
        <f t="shared" ref="BI661" si="4572">SUM(U685:U688)</f>
        <v>0</v>
      </c>
      <c r="BJ661" s="297">
        <f t="shared" ref="BJ661" si="4573">SUM(V685:V688)</f>
        <v>0</v>
      </c>
      <c r="BK661" s="297">
        <f t="shared" ref="BK661" si="4574">SUM(W685:W688)</f>
        <v>0</v>
      </c>
      <c r="BL661" s="297">
        <f t="shared" ref="BL661" si="4575">SUM(X685:X688)</f>
        <v>0</v>
      </c>
      <c r="BM661" s="297">
        <f t="shared" ref="BM661" si="4576">SUM(Y685:Y688)</f>
        <v>0</v>
      </c>
      <c r="BN661" s="298">
        <f t="shared" si="4340"/>
        <v>458</v>
      </c>
      <c r="BO661" s="51" t="str">
        <f t="shared" si="4545"/>
        <v/>
      </c>
      <c r="BP661" s="51"/>
      <c r="BQ661" s="51" t="str">
        <f t="shared" si="4342"/>
        <v/>
      </c>
      <c r="BR661" s="152" t="s">
        <v>19</v>
      </c>
      <c r="BS661" s="93">
        <f t="shared" si="4388"/>
        <v>414</v>
      </c>
      <c r="BT661" s="93">
        <f t="shared" ref="BT661" si="4577">SUM(AE685:AE688)</f>
        <v>8</v>
      </c>
      <c r="BU661" s="93">
        <f t="shared" ref="BU661" si="4578">SUM(AF685:AF688)</f>
        <v>0</v>
      </c>
      <c r="BV661" s="93">
        <f t="shared" ref="BV661" si="4579">SUM(AG685:AG688)</f>
        <v>0</v>
      </c>
      <c r="BW661" s="93">
        <f t="shared" ref="BW661" si="4580">SUM(AH685:AH688)</f>
        <v>29</v>
      </c>
      <c r="BX661" s="93">
        <f t="shared" ref="BX661" si="4581">SUM(AI685:AI688)</f>
        <v>1</v>
      </c>
      <c r="BY661" s="93">
        <f t="shared" ref="BY661" si="4582">SUM(AJ685:AJ688)</f>
        <v>0</v>
      </c>
      <c r="BZ661" s="93">
        <f t="shared" ref="BZ661" si="4583">SUM(AK685:AK688)</f>
        <v>1</v>
      </c>
      <c r="CA661" s="93">
        <f t="shared" ref="CA661" si="4584">SUM(AL685:AL688)</f>
        <v>5</v>
      </c>
      <c r="CB661" s="93">
        <f t="shared" ref="CB661" si="4585">SUM(AM685:AM688)</f>
        <v>0</v>
      </c>
      <c r="CC661" s="141">
        <f t="shared" si="4352"/>
        <v>458</v>
      </c>
      <c r="CD661" s="121" t="str">
        <f t="shared" si="4353"/>
        <v/>
      </c>
      <c r="CE661" s="121"/>
      <c r="CF661" s="121" t="str">
        <f t="shared" si="4354"/>
        <v/>
      </c>
      <c r="CG661" s="152" t="s">
        <v>19</v>
      </c>
      <c r="CH661" s="93">
        <f>SUM(AD685:AD688)</f>
        <v>414</v>
      </c>
      <c r="CI661" s="93">
        <f>SUM(AE685:AK688)</f>
        <v>39</v>
      </c>
      <c r="CJ661" s="93">
        <f t="shared" si="4355"/>
        <v>5</v>
      </c>
      <c r="CK661" s="141">
        <f t="shared" si="4356"/>
        <v>458</v>
      </c>
      <c r="CM661" s="202" t="str">
        <f t="shared" si="4357"/>
        <v/>
      </c>
      <c r="CN661" s="152" t="s">
        <v>19</v>
      </c>
      <c r="CO661" s="93">
        <f t="shared" si="4358"/>
        <v>414</v>
      </c>
      <c r="CP661" s="93">
        <f t="shared" si="4359"/>
        <v>38</v>
      </c>
      <c r="CQ661" s="93">
        <f t="shared" si="4360"/>
        <v>6</v>
      </c>
      <c r="CR661" s="141">
        <f t="shared" si="4361"/>
        <v>458</v>
      </c>
      <c r="CS661" s="202" t="str">
        <f t="shared" si="4362"/>
        <v/>
      </c>
      <c r="CT661" s="152" t="s">
        <v>19</v>
      </c>
      <c r="CU661" s="93">
        <f t="shared" si="4363"/>
        <v>414</v>
      </c>
      <c r="CV661" s="93">
        <f t="shared" si="4364"/>
        <v>44</v>
      </c>
      <c r="CW661" s="141">
        <f t="shared" si="4365"/>
        <v>458</v>
      </c>
    </row>
    <row r="662" spans="2:101" s="55" customFormat="1" ht="13.5" hidden="1" outlineLevel="1">
      <c r="B662" s="15" t="s">
        <v>85</v>
      </c>
      <c r="C662" s="240">
        <v>8</v>
      </c>
      <c r="D662" s="240"/>
      <c r="E662" s="240"/>
      <c r="F662" s="240"/>
      <c r="G662" s="241"/>
      <c r="H662" s="241"/>
      <c r="I662" s="241"/>
      <c r="J662" s="241"/>
      <c r="K662" s="241"/>
      <c r="L662" s="241"/>
      <c r="M662" s="241"/>
      <c r="N662" s="241"/>
      <c r="O662" s="241"/>
      <c r="P662" s="241"/>
      <c r="Q662" s="241"/>
      <c r="R662" s="241"/>
      <c r="S662" s="241"/>
      <c r="T662" s="241"/>
      <c r="U662" s="241"/>
      <c r="V662" s="241"/>
      <c r="W662" s="241"/>
      <c r="X662" s="241"/>
      <c r="Y662" s="241"/>
      <c r="Z662" s="242">
        <f t="shared" si="4313"/>
        <v>8</v>
      </c>
      <c r="AA662" s="243">
        <f t="shared" si="4429"/>
        <v>57</v>
      </c>
      <c r="AB662" s="51"/>
      <c r="AC662" s="56" t="s">
        <v>85</v>
      </c>
      <c r="AD662" s="57">
        <f t="shared" si="4314"/>
        <v>8</v>
      </c>
      <c r="AE662" s="57">
        <f t="shared" si="4274"/>
        <v>0</v>
      </c>
      <c r="AF662" s="57">
        <f t="shared" si="4275"/>
        <v>0</v>
      </c>
      <c r="AG662" s="57">
        <f t="shared" si="4276"/>
        <v>0</v>
      </c>
      <c r="AH662" s="57">
        <f t="shared" si="4277"/>
        <v>0</v>
      </c>
      <c r="AI662" s="57">
        <f t="shared" si="4278"/>
        <v>0</v>
      </c>
      <c r="AJ662" s="57">
        <f t="shared" si="4279"/>
        <v>0</v>
      </c>
      <c r="AK662" s="57">
        <f t="shared" si="4280"/>
        <v>0</v>
      </c>
      <c r="AL662" s="57">
        <f t="shared" si="4315"/>
        <v>0</v>
      </c>
      <c r="AM662" s="57">
        <f t="shared" si="4316"/>
        <v>0</v>
      </c>
      <c r="AN662" s="58">
        <f t="shared" si="4317"/>
        <v>8</v>
      </c>
      <c r="AO662" s="236" t="str">
        <f t="shared" si="4281"/>
        <v/>
      </c>
      <c r="AP662" s="306" t="s">
        <v>20</v>
      </c>
      <c r="AQ662" s="307">
        <f>SUM(C689:C692)</f>
        <v>409</v>
      </c>
      <c r="AR662" s="307">
        <f t="shared" ref="AR662" si="4586">SUM(D689:D692)</f>
        <v>36</v>
      </c>
      <c r="AS662" s="307">
        <f t="shared" ref="AS662" si="4587">SUM(E689:E692)</f>
        <v>1</v>
      </c>
      <c r="AT662" s="307">
        <f t="shared" ref="AT662" si="4588">SUM(F689:F692)</f>
        <v>30</v>
      </c>
      <c r="AU662" s="307">
        <f t="shared" ref="AU662" si="4589">SUM(G689:G692)</f>
        <v>11</v>
      </c>
      <c r="AV662" s="307">
        <f t="shared" ref="AV662" si="4590">SUM(H689:H692)</f>
        <v>0</v>
      </c>
      <c r="AW662" s="307">
        <f t="shared" ref="AW662" si="4591">SUM(I689:I692)</f>
        <v>0</v>
      </c>
      <c r="AX662" s="307">
        <f t="shared" ref="AX662" si="4592">SUM(J689:J692)</f>
        <v>41</v>
      </c>
      <c r="AY662" s="307">
        <f t="shared" ref="AY662" si="4593">SUM(K689:K692)</f>
        <v>5</v>
      </c>
      <c r="AZ662" s="307">
        <f t="shared" ref="AZ662" si="4594">SUM(L689:L692)</f>
        <v>0</v>
      </c>
      <c r="BA662" s="307">
        <f t="shared" ref="BA662" si="4595">SUM(M689:M692)</f>
        <v>1</v>
      </c>
      <c r="BB662" s="307">
        <f t="shared" ref="BB662" si="4596">SUM(N689:N692)</f>
        <v>0</v>
      </c>
      <c r="BC662" s="307">
        <f t="shared" ref="BC662" si="4597">SUM(O689:O692)</f>
        <v>1</v>
      </c>
      <c r="BD662" s="307">
        <f t="shared" ref="BD662" si="4598">SUM(P689:P692)</f>
        <v>3</v>
      </c>
      <c r="BE662" s="307">
        <f t="shared" ref="BE662" si="4599">SUM(Q689:Q692)</f>
        <v>0</v>
      </c>
      <c r="BF662" s="307">
        <f t="shared" ref="BF662" si="4600">SUM(R689:R692)</f>
        <v>3</v>
      </c>
      <c r="BG662" s="307">
        <f t="shared" ref="BG662" si="4601">SUM(S689:S692)</f>
        <v>8</v>
      </c>
      <c r="BH662" s="307">
        <f t="shared" ref="BH662" si="4602">SUM(T689:T692)</f>
        <v>0</v>
      </c>
      <c r="BI662" s="307">
        <f t="shared" ref="BI662" si="4603">SUM(U689:U692)</f>
        <v>0</v>
      </c>
      <c r="BJ662" s="307">
        <f t="shared" ref="BJ662" si="4604">SUM(V689:V692)</f>
        <v>0</v>
      </c>
      <c r="BK662" s="307">
        <f t="shared" ref="BK662" si="4605">SUM(W689:W692)</f>
        <v>0</v>
      </c>
      <c r="BL662" s="307">
        <f t="shared" ref="BL662" si="4606">SUM(X689:X692)</f>
        <v>0</v>
      </c>
      <c r="BM662" s="307">
        <f t="shared" ref="BM662" si="4607">SUM(Y689:Y692)</f>
        <v>0</v>
      </c>
      <c r="BN662" s="308">
        <f t="shared" si="4340"/>
        <v>549</v>
      </c>
      <c r="BO662" s="51" t="str">
        <f t="shared" si="4545"/>
        <v/>
      </c>
      <c r="BP662" s="51"/>
      <c r="BQ662" s="51" t="str">
        <f t="shared" si="4342"/>
        <v/>
      </c>
      <c r="BR662" s="152" t="s">
        <v>20</v>
      </c>
      <c r="BS662" s="93">
        <f t="shared" si="4388"/>
        <v>476</v>
      </c>
      <c r="BT662" s="93">
        <f t="shared" ref="BT662" si="4608">SUM(AE689:AE692)</f>
        <v>11</v>
      </c>
      <c r="BU662" s="93">
        <f t="shared" ref="BU662" si="4609">SUM(AF689:AF692)</f>
        <v>0</v>
      </c>
      <c r="BV662" s="93">
        <f t="shared" ref="BV662" si="4610">SUM(AG689:AG692)</f>
        <v>0</v>
      </c>
      <c r="BW662" s="93">
        <f t="shared" ref="BW662" si="4611">SUM(AH689:AH692)</f>
        <v>41</v>
      </c>
      <c r="BX662" s="93">
        <f t="shared" ref="BX662" si="4612">SUM(AI689:AI692)</f>
        <v>5</v>
      </c>
      <c r="BY662" s="93">
        <f t="shared" ref="BY662" si="4613">SUM(AJ689:AJ692)</f>
        <v>0</v>
      </c>
      <c r="BZ662" s="93">
        <f t="shared" ref="BZ662" si="4614">SUM(AK689:AK692)</f>
        <v>1</v>
      </c>
      <c r="CA662" s="93">
        <f t="shared" ref="CA662" si="4615">SUM(AL689:AL692)</f>
        <v>15</v>
      </c>
      <c r="CB662" s="93">
        <f t="shared" ref="CB662" si="4616">SUM(AM689:AM692)</f>
        <v>0</v>
      </c>
      <c r="CC662" s="141">
        <f t="shared" si="4352"/>
        <v>549</v>
      </c>
      <c r="CD662" s="121" t="str">
        <f t="shared" si="4353"/>
        <v/>
      </c>
      <c r="CE662" s="121"/>
      <c r="CF662" s="121" t="str">
        <f t="shared" si="4354"/>
        <v/>
      </c>
      <c r="CG662" s="152" t="s">
        <v>20</v>
      </c>
      <c r="CH662" s="93">
        <f>SUM(AD689:AD692)</f>
        <v>476</v>
      </c>
      <c r="CI662" s="93">
        <f>SUM(AE689:AK692)</f>
        <v>58</v>
      </c>
      <c r="CJ662" s="93">
        <f t="shared" si="4355"/>
        <v>15</v>
      </c>
      <c r="CK662" s="141">
        <f t="shared" si="4356"/>
        <v>549</v>
      </c>
      <c r="CM662" s="202" t="str">
        <f t="shared" si="4357"/>
        <v/>
      </c>
      <c r="CN662" s="152" t="s">
        <v>20</v>
      </c>
      <c r="CO662" s="93">
        <f t="shared" si="4358"/>
        <v>476</v>
      </c>
      <c r="CP662" s="93">
        <f t="shared" si="4359"/>
        <v>57</v>
      </c>
      <c r="CQ662" s="93">
        <f t="shared" si="4360"/>
        <v>16</v>
      </c>
      <c r="CR662" s="141">
        <f t="shared" si="4361"/>
        <v>549</v>
      </c>
      <c r="CS662" s="202" t="str">
        <f t="shared" si="4362"/>
        <v/>
      </c>
      <c r="CT662" s="152" t="s">
        <v>20</v>
      </c>
      <c r="CU662" s="93">
        <f t="shared" si="4363"/>
        <v>476</v>
      </c>
      <c r="CV662" s="93">
        <f t="shared" si="4364"/>
        <v>73</v>
      </c>
      <c r="CW662" s="141">
        <f t="shared" si="4365"/>
        <v>549</v>
      </c>
    </row>
    <row r="663" spans="2:101" s="55" customFormat="1" ht="13.5" hidden="1" outlineLevel="1">
      <c r="B663" s="15" t="s">
        <v>86</v>
      </c>
      <c r="C663" s="240">
        <v>10</v>
      </c>
      <c r="D663" s="240"/>
      <c r="E663" s="240"/>
      <c r="F663" s="240">
        <v>1</v>
      </c>
      <c r="G663" s="241"/>
      <c r="H663" s="241"/>
      <c r="I663" s="241"/>
      <c r="J663" s="241">
        <v>2</v>
      </c>
      <c r="K663" s="241"/>
      <c r="L663" s="241"/>
      <c r="M663" s="241"/>
      <c r="N663" s="241"/>
      <c r="O663" s="241"/>
      <c r="P663" s="241"/>
      <c r="Q663" s="241"/>
      <c r="R663" s="241"/>
      <c r="S663" s="241"/>
      <c r="T663" s="241"/>
      <c r="U663" s="241"/>
      <c r="V663" s="241"/>
      <c r="W663" s="241"/>
      <c r="X663" s="241"/>
      <c r="Y663" s="241"/>
      <c r="Z663" s="242">
        <f t="shared" si="4313"/>
        <v>13</v>
      </c>
      <c r="AA663" s="243">
        <f t="shared" si="4429"/>
        <v>55</v>
      </c>
      <c r="AB663" s="51"/>
      <c r="AC663" s="56" t="s">
        <v>86</v>
      </c>
      <c r="AD663" s="57">
        <f t="shared" si="4314"/>
        <v>11</v>
      </c>
      <c r="AE663" s="57">
        <f t="shared" si="4274"/>
        <v>0</v>
      </c>
      <c r="AF663" s="57">
        <f t="shared" si="4275"/>
        <v>0</v>
      </c>
      <c r="AG663" s="57">
        <f t="shared" si="4276"/>
        <v>0</v>
      </c>
      <c r="AH663" s="57">
        <f t="shared" si="4277"/>
        <v>2</v>
      </c>
      <c r="AI663" s="57">
        <f t="shared" si="4278"/>
        <v>0</v>
      </c>
      <c r="AJ663" s="57">
        <f t="shared" si="4279"/>
        <v>0</v>
      </c>
      <c r="AK663" s="57">
        <f t="shared" si="4280"/>
        <v>0</v>
      </c>
      <c r="AL663" s="57">
        <f t="shared" si="4315"/>
        <v>0</v>
      </c>
      <c r="AM663" s="57">
        <f t="shared" si="4316"/>
        <v>0</v>
      </c>
      <c r="AN663" s="58">
        <f t="shared" si="4317"/>
        <v>13</v>
      </c>
      <c r="AO663" s="236" t="str">
        <f t="shared" si="4281"/>
        <v/>
      </c>
      <c r="AP663" s="293" t="s">
        <v>21</v>
      </c>
      <c r="AQ663" s="297">
        <f>SUM(C693:C696)</f>
        <v>360</v>
      </c>
      <c r="AR663" s="297">
        <f t="shared" ref="AR663" si="4617">SUM(D693:D696)</f>
        <v>27</v>
      </c>
      <c r="AS663" s="297">
        <f t="shared" ref="AS663" si="4618">SUM(E693:E696)</f>
        <v>2</v>
      </c>
      <c r="AT663" s="297">
        <f t="shared" ref="AT663" si="4619">SUM(F693:F696)</f>
        <v>27</v>
      </c>
      <c r="AU663" s="297">
        <f t="shared" ref="AU663" si="4620">SUM(G693:G696)</f>
        <v>7</v>
      </c>
      <c r="AV663" s="297">
        <f t="shared" ref="AV663" si="4621">SUM(H693:H696)</f>
        <v>0</v>
      </c>
      <c r="AW663" s="297">
        <f t="shared" ref="AW663" si="4622">SUM(I693:I696)</f>
        <v>0</v>
      </c>
      <c r="AX663" s="297">
        <f t="shared" ref="AX663" si="4623">SUM(J693:J696)</f>
        <v>36</v>
      </c>
      <c r="AY663" s="297">
        <f t="shared" ref="AY663" si="4624">SUM(K693:K696)</f>
        <v>7</v>
      </c>
      <c r="AZ663" s="297">
        <f t="shared" ref="AZ663" si="4625">SUM(L693:L696)</f>
        <v>1</v>
      </c>
      <c r="BA663" s="297">
        <f t="shared" ref="BA663" si="4626">SUM(M693:M696)</f>
        <v>0</v>
      </c>
      <c r="BB663" s="297">
        <f t="shared" ref="BB663" si="4627">SUM(N693:N696)</f>
        <v>0</v>
      </c>
      <c r="BC663" s="297">
        <f t="shared" ref="BC663" si="4628">SUM(O693:O696)</f>
        <v>1</v>
      </c>
      <c r="BD663" s="297">
        <f t="shared" ref="BD663" si="4629">SUM(P693:P696)</f>
        <v>1</v>
      </c>
      <c r="BE663" s="297">
        <f t="shared" ref="BE663" si="4630">SUM(Q693:Q696)</f>
        <v>0</v>
      </c>
      <c r="BF663" s="297">
        <f t="shared" ref="BF663" si="4631">SUM(R693:R696)</f>
        <v>7</v>
      </c>
      <c r="BG663" s="297">
        <f t="shared" ref="BG663" si="4632">SUM(S693:S696)</f>
        <v>7</v>
      </c>
      <c r="BH663" s="297">
        <f t="shared" ref="BH663" si="4633">SUM(T693:T696)</f>
        <v>0</v>
      </c>
      <c r="BI663" s="297">
        <f t="shared" ref="BI663" si="4634">SUM(U693:U696)</f>
        <v>0</v>
      </c>
      <c r="BJ663" s="297">
        <f t="shared" ref="BJ663" si="4635">SUM(V693:V696)</f>
        <v>0</v>
      </c>
      <c r="BK663" s="297">
        <f t="shared" ref="BK663" si="4636">SUM(W693:W696)</f>
        <v>0</v>
      </c>
      <c r="BL663" s="297">
        <f t="shared" ref="BL663" si="4637">SUM(X693:X696)</f>
        <v>0</v>
      </c>
      <c r="BM663" s="297">
        <f t="shared" ref="BM663" si="4638">SUM(Y693:Y696)</f>
        <v>0</v>
      </c>
      <c r="BN663" s="298">
        <f t="shared" si="4340"/>
        <v>483</v>
      </c>
      <c r="BO663" s="51" t="str">
        <f t="shared" ref="BO663:BO668" si="4639">IF(BN663=MAX($BN$653:$BN$676),1,"")</f>
        <v/>
      </c>
      <c r="BP663" s="51"/>
      <c r="BQ663" s="51" t="str">
        <f t="shared" si="4342"/>
        <v/>
      </c>
      <c r="BR663" s="152" t="s">
        <v>21</v>
      </c>
      <c r="BS663" s="93">
        <f t="shared" si="4388"/>
        <v>416</v>
      </c>
      <c r="BT663" s="93">
        <f t="shared" ref="BT663" si="4640">SUM(AE693:AE696)</f>
        <v>7</v>
      </c>
      <c r="BU663" s="93">
        <f t="shared" ref="BU663" si="4641">SUM(AF693:AF696)</f>
        <v>0</v>
      </c>
      <c r="BV663" s="93">
        <f t="shared" ref="BV663" si="4642">SUM(AG693:AG696)</f>
        <v>0</v>
      </c>
      <c r="BW663" s="93">
        <f t="shared" ref="BW663" si="4643">SUM(AH693:AH696)</f>
        <v>36</v>
      </c>
      <c r="BX663" s="93">
        <f t="shared" ref="BX663" si="4644">SUM(AI693:AI696)</f>
        <v>7</v>
      </c>
      <c r="BY663" s="93">
        <f t="shared" ref="BY663" si="4645">SUM(AJ693:AJ696)</f>
        <v>1</v>
      </c>
      <c r="BZ663" s="93">
        <f t="shared" ref="BZ663" si="4646">SUM(AK693:AK696)</f>
        <v>0</v>
      </c>
      <c r="CA663" s="93">
        <f t="shared" ref="CA663" si="4647">SUM(AL693:AL696)</f>
        <v>16</v>
      </c>
      <c r="CB663" s="93">
        <f t="shared" ref="CB663" si="4648">SUM(AM693:AM696)</f>
        <v>0</v>
      </c>
      <c r="CC663" s="141">
        <f t="shared" si="4352"/>
        <v>483</v>
      </c>
      <c r="CD663" s="121" t="str">
        <f t="shared" si="4353"/>
        <v/>
      </c>
      <c r="CE663" s="121"/>
      <c r="CF663" s="121" t="str">
        <f t="shared" si="4354"/>
        <v/>
      </c>
      <c r="CG663" s="152" t="s">
        <v>21</v>
      </c>
      <c r="CH663" s="93">
        <f>SUM(AD693:AD696)</f>
        <v>416</v>
      </c>
      <c r="CI663" s="93">
        <f>SUM(AE693:AK696)</f>
        <v>51</v>
      </c>
      <c r="CJ663" s="93">
        <f t="shared" si="4355"/>
        <v>16</v>
      </c>
      <c r="CK663" s="141">
        <f t="shared" si="4356"/>
        <v>483</v>
      </c>
      <c r="CM663" s="202" t="str">
        <f t="shared" si="4357"/>
        <v/>
      </c>
      <c r="CN663" s="152" t="s">
        <v>21</v>
      </c>
      <c r="CO663" s="93">
        <f t="shared" si="4358"/>
        <v>416</v>
      </c>
      <c r="CP663" s="93">
        <f t="shared" si="4359"/>
        <v>50</v>
      </c>
      <c r="CQ663" s="93">
        <f t="shared" si="4360"/>
        <v>17</v>
      </c>
      <c r="CR663" s="141">
        <f t="shared" si="4361"/>
        <v>483</v>
      </c>
      <c r="CS663" s="202" t="str">
        <f t="shared" si="4362"/>
        <v/>
      </c>
      <c r="CT663" s="152" t="s">
        <v>21</v>
      </c>
      <c r="CU663" s="93">
        <f t="shared" si="4363"/>
        <v>416</v>
      </c>
      <c r="CV663" s="93">
        <f t="shared" si="4364"/>
        <v>67</v>
      </c>
      <c r="CW663" s="141">
        <f t="shared" si="4365"/>
        <v>483</v>
      </c>
    </row>
    <row r="664" spans="2:101" s="55" customFormat="1" ht="13.5" hidden="1" outlineLevel="1">
      <c r="B664" s="15" t="s">
        <v>87</v>
      </c>
      <c r="C664" s="240">
        <v>10</v>
      </c>
      <c r="D664" s="240">
        <v>1</v>
      </c>
      <c r="E664" s="240"/>
      <c r="F664" s="240"/>
      <c r="G664" s="241"/>
      <c r="H664" s="241"/>
      <c r="I664" s="241"/>
      <c r="J664" s="241">
        <v>2</v>
      </c>
      <c r="K664" s="241"/>
      <c r="L664" s="241"/>
      <c r="M664" s="241"/>
      <c r="N664" s="241"/>
      <c r="O664" s="241"/>
      <c r="P664" s="241"/>
      <c r="Q664" s="241"/>
      <c r="R664" s="241"/>
      <c r="S664" s="241"/>
      <c r="T664" s="241"/>
      <c r="U664" s="241"/>
      <c r="V664" s="241"/>
      <c r="W664" s="241"/>
      <c r="X664" s="241"/>
      <c r="Y664" s="241"/>
      <c r="Z664" s="242">
        <f t="shared" si="4313"/>
        <v>13</v>
      </c>
      <c r="AA664" s="243">
        <f t="shared" si="4429"/>
        <v>54</v>
      </c>
      <c r="AB664" s="51"/>
      <c r="AC664" s="56" t="s">
        <v>87</v>
      </c>
      <c r="AD664" s="57">
        <f t="shared" si="4314"/>
        <v>11</v>
      </c>
      <c r="AE664" s="57">
        <f t="shared" si="4274"/>
        <v>0</v>
      </c>
      <c r="AF664" s="57">
        <f t="shared" si="4275"/>
        <v>0</v>
      </c>
      <c r="AG664" s="57">
        <f t="shared" si="4276"/>
        <v>0</v>
      </c>
      <c r="AH664" s="57">
        <f t="shared" si="4277"/>
        <v>2</v>
      </c>
      <c r="AI664" s="57">
        <f t="shared" si="4278"/>
        <v>0</v>
      </c>
      <c r="AJ664" s="57">
        <f t="shared" si="4279"/>
        <v>0</v>
      </c>
      <c r="AK664" s="57">
        <f t="shared" si="4280"/>
        <v>0</v>
      </c>
      <c r="AL664" s="57">
        <f t="shared" si="4315"/>
        <v>0</v>
      </c>
      <c r="AM664" s="57">
        <f t="shared" si="4316"/>
        <v>0</v>
      </c>
      <c r="AN664" s="58">
        <f t="shared" si="4317"/>
        <v>13</v>
      </c>
      <c r="AO664" s="236" t="str">
        <f t="shared" si="4281"/>
        <v/>
      </c>
      <c r="AP664" s="306" t="s">
        <v>22</v>
      </c>
      <c r="AQ664" s="307">
        <f>SUM(C697:C700)</f>
        <v>347</v>
      </c>
      <c r="AR664" s="307">
        <f t="shared" ref="AR664" si="4649">SUM(D697:D700)</f>
        <v>34</v>
      </c>
      <c r="AS664" s="307">
        <f t="shared" ref="AS664" si="4650">SUM(E697:E700)</f>
        <v>0</v>
      </c>
      <c r="AT664" s="307">
        <f t="shared" ref="AT664" si="4651">SUM(F697:F700)</f>
        <v>19</v>
      </c>
      <c r="AU664" s="307">
        <f t="shared" ref="AU664" si="4652">SUM(G697:G700)</f>
        <v>5</v>
      </c>
      <c r="AV664" s="307">
        <f t="shared" ref="AV664" si="4653">SUM(H697:H700)</f>
        <v>0</v>
      </c>
      <c r="AW664" s="307">
        <f t="shared" ref="AW664" si="4654">SUM(I697:I700)</f>
        <v>0</v>
      </c>
      <c r="AX664" s="307">
        <f t="shared" ref="AX664" si="4655">SUM(J697:J700)</f>
        <v>47</v>
      </c>
      <c r="AY664" s="307">
        <f t="shared" ref="AY664" si="4656">SUM(K697:K700)</f>
        <v>9</v>
      </c>
      <c r="AZ664" s="307">
        <f t="shared" ref="AZ664" si="4657">SUM(L697:L700)</f>
        <v>0</v>
      </c>
      <c r="BA664" s="307">
        <f t="shared" ref="BA664" si="4658">SUM(M697:M700)</f>
        <v>2</v>
      </c>
      <c r="BB664" s="307">
        <f t="shared" ref="BB664" si="4659">SUM(N697:N700)</f>
        <v>0</v>
      </c>
      <c r="BC664" s="307">
        <f t="shared" ref="BC664" si="4660">SUM(O697:O700)</f>
        <v>0</v>
      </c>
      <c r="BD664" s="307">
        <f t="shared" ref="BD664" si="4661">SUM(P697:P700)</f>
        <v>0</v>
      </c>
      <c r="BE664" s="307">
        <f t="shared" ref="BE664" si="4662">SUM(Q697:Q700)</f>
        <v>0</v>
      </c>
      <c r="BF664" s="307">
        <f t="shared" ref="BF664" si="4663">SUM(R697:R700)</f>
        <v>3</v>
      </c>
      <c r="BG664" s="307">
        <f t="shared" ref="BG664" si="4664">SUM(S697:S700)</f>
        <v>9</v>
      </c>
      <c r="BH664" s="307">
        <f t="shared" ref="BH664" si="4665">SUM(T697:T700)</f>
        <v>0</v>
      </c>
      <c r="BI664" s="307">
        <f t="shared" ref="BI664" si="4666">SUM(U697:U700)</f>
        <v>0</v>
      </c>
      <c r="BJ664" s="307">
        <f t="shared" ref="BJ664" si="4667">SUM(V697:V700)</f>
        <v>0</v>
      </c>
      <c r="BK664" s="307">
        <f t="shared" ref="BK664" si="4668">SUM(W697:W700)</f>
        <v>0</v>
      </c>
      <c r="BL664" s="307">
        <f t="shared" ref="BL664" si="4669">SUM(X697:X700)</f>
        <v>0</v>
      </c>
      <c r="BM664" s="307">
        <f t="shared" ref="BM664" si="4670">SUM(Y697:Y700)</f>
        <v>0</v>
      </c>
      <c r="BN664" s="308">
        <f t="shared" si="4340"/>
        <v>475</v>
      </c>
      <c r="BO664" s="51" t="str">
        <f t="shared" si="4639"/>
        <v/>
      </c>
      <c r="BP664" s="51"/>
      <c r="BQ664" s="51" t="str">
        <f t="shared" si="4342"/>
        <v/>
      </c>
      <c r="BR664" s="152" t="s">
        <v>22</v>
      </c>
      <c r="BS664" s="93">
        <f t="shared" si="4388"/>
        <v>400</v>
      </c>
      <c r="BT664" s="93">
        <f t="shared" ref="BT664" si="4671">SUM(AE697:AE700)</f>
        <v>5</v>
      </c>
      <c r="BU664" s="93">
        <f t="shared" ref="BU664" si="4672">SUM(AF697:AF700)</f>
        <v>0</v>
      </c>
      <c r="BV664" s="93">
        <f t="shared" ref="BV664" si="4673">SUM(AG697:AG700)</f>
        <v>0</v>
      </c>
      <c r="BW664" s="93">
        <f t="shared" ref="BW664" si="4674">SUM(AH697:AH700)</f>
        <v>47</v>
      </c>
      <c r="BX664" s="93">
        <f t="shared" ref="BX664" si="4675">SUM(AI697:AI700)</f>
        <v>9</v>
      </c>
      <c r="BY664" s="93">
        <f t="shared" ref="BY664" si="4676">SUM(AJ697:AJ700)</f>
        <v>0</v>
      </c>
      <c r="BZ664" s="93">
        <f t="shared" ref="BZ664" si="4677">SUM(AK697:AK700)</f>
        <v>2</v>
      </c>
      <c r="CA664" s="93">
        <f t="shared" ref="CA664" si="4678">SUM(AL697:AL700)</f>
        <v>12</v>
      </c>
      <c r="CB664" s="93">
        <f t="shared" ref="CB664" si="4679">SUM(AM697:AM700)</f>
        <v>0</v>
      </c>
      <c r="CC664" s="141">
        <f t="shared" si="4352"/>
        <v>475</v>
      </c>
      <c r="CD664" s="121" t="str">
        <f t="shared" si="4353"/>
        <v/>
      </c>
      <c r="CE664" s="121"/>
      <c r="CF664" s="121" t="str">
        <f t="shared" si="4354"/>
        <v/>
      </c>
      <c r="CG664" s="152" t="s">
        <v>22</v>
      </c>
      <c r="CH664" s="93">
        <f>SUM(AD697:AD700)</f>
        <v>400</v>
      </c>
      <c r="CI664" s="93">
        <f>SUM(AE697:AK700)</f>
        <v>63</v>
      </c>
      <c r="CJ664" s="93">
        <f t="shared" si="4355"/>
        <v>12</v>
      </c>
      <c r="CK664" s="141">
        <f t="shared" si="4356"/>
        <v>475</v>
      </c>
      <c r="CM664" s="202" t="str">
        <f t="shared" si="4357"/>
        <v/>
      </c>
      <c r="CN664" s="152" t="s">
        <v>22</v>
      </c>
      <c r="CO664" s="93">
        <f t="shared" si="4358"/>
        <v>400</v>
      </c>
      <c r="CP664" s="93">
        <f t="shared" si="4359"/>
        <v>61</v>
      </c>
      <c r="CQ664" s="93">
        <f t="shared" si="4360"/>
        <v>14</v>
      </c>
      <c r="CR664" s="141">
        <f t="shared" si="4361"/>
        <v>475</v>
      </c>
      <c r="CS664" s="202" t="str">
        <f t="shared" si="4362"/>
        <v/>
      </c>
      <c r="CT664" s="152" t="s">
        <v>22</v>
      </c>
      <c r="CU664" s="93">
        <f t="shared" si="4363"/>
        <v>400</v>
      </c>
      <c r="CV664" s="93">
        <f t="shared" si="4364"/>
        <v>75</v>
      </c>
      <c r="CW664" s="141">
        <f t="shared" si="4365"/>
        <v>475</v>
      </c>
    </row>
    <row r="665" spans="2:101" s="55" customFormat="1" ht="13.5" hidden="1" outlineLevel="1">
      <c r="B665" s="15" t="s">
        <v>88</v>
      </c>
      <c r="C665" s="240">
        <v>9</v>
      </c>
      <c r="D665" s="240">
        <v>1</v>
      </c>
      <c r="E665" s="240"/>
      <c r="F665" s="240"/>
      <c r="G665" s="241"/>
      <c r="H665" s="241"/>
      <c r="I665" s="241"/>
      <c r="J665" s="241"/>
      <c r="K665" s="241"/>
      <c r="L665" s="241"/>
      <c r="M665" s="241"/>
      <c r="N665" s="241"/>
      <c r="O665" s="241"/>
      <c r="P665" s="241"/>
      <c r="Q665" s="241"/>
      <c r="R665" s="241"/>
      <c r="S665" s="241"/>
      <c r="T665" s="241"/>
      <c r="U665" s="241"/>
      <c r="V665" s="241"/>
      <c r="W665" s="241"/>
      <c r="X665" s="241"/>
      <c r="Y665" s="241"/>
      <c r="Z665" s="242">
        <f t="shared" si="4313"/>
        <v>10</v>
      </c>
      <c r="AA665" s="243">
        <f t="shared" si="4429"/>
        <v>44</v>
      </c>
      <c r="AB665" s="51"/>
      <c r="AC665" s="59" t="s">
        <v>88</v>
      </c>
      <c r="AD665" s="60">
        <f t="shared" si="4314"/>
        <v>10</v>
      </c>
      <c r="AE665" s="60">
        <f t="shared" si="4274"/>
        <v>0</v>
      </c>
      <c r="AF665" s="60">
        <f t="shared" si="4275"/>
        <v>0</v>
      </c>
      <c r="AG665" s="60">
        <f t="shared" si="4276"/>
        <v>0</v>
      </c>
      <c r="AH665" s="60">
        <f t="shared" si="4277"/>
        <v>0</v>
      </c>
      <c r="AI665" s="60">
        <f t="shared" si="4278"/>
        <v>0</v>
      </c>
      <c r="AJ665" s="60">
        <f t="shared" si="4279"/>
        <v>0</v>
      </c>
      <c r="AK665" s="60">
        <f t="shared" si="4280"/>
        <v>0</v>
      </c>
      <c r="AL665" s="60">
        <f t="shared" si="4315"/>
        <v>0</v>
      </c>
      <c r="AM665" s="60">
        <f t="shared" si="4316"/>
        <v>0</v>
      </c>
      <c r="AN665" s="61">
        <f t="shared" si="4317"/>
        <v>10</v>
      </c>
      <c r="AO665" s="236" t="str">
        <f t="shared" si="4281"/>
        <v/>
      </c>
      <c r="AP665" s="293" t="s">
        <v>23</v>
      </c>
      <c r="AQ665" s="297">
        <f>SUM(C701:C704)</f>
        <v>292</v>
      </c>
      <c r="AR665" s="297">
        <f t="shared" ref="AR665" si="4680">SUM(D701:D704)</f>
        <v>32</v>
      </c>
      <c r="AS665" s="297">
        <f t="shared" ref="AS665" si="4681">SUM(E701:E704)</f>
        <v>2</v>
      </c>
      <c r="AT665" s="297">
        <f t="shared" ref="AT665" si="4682">SUM(F701:F704)</f>
        <v>24</v>
      </c>
      <c r="AU665" s="297">
        <f t="shared" ref="AU665" si="4683">SUM(G701:G704)</f>
        <v>6</v>
      </c>
      <c r="AV665" s="297">
        <f t="shared" ref="AV665" si="4684">SUM(H701:H704)</f>
        <v>0</v>
      </c>
      <c r="AW665" s="297">
        <f t="shared" ref="AW665" si="4685">SUM(I701:I704)</f>
        <v>0</v>
      </c>
      <c r="AX665" s="297">
        <f t="shared" ref="AX665" si="4686">SUM(J701:J704)</f>
        <v>44</v>
      </c>
      <c r="AY665" s="297">
        <f t="shared" ref="AY665" si="4687">SUM(K701:K704)</f>
        <v>3</v>
      </c>
      <c r="AZ665" s="297">
        <f t="shared" ref="AZ665" si="4688">SUM(L701:L704)</f>
        <v>0</v>
      </c>
      <c r="BA665" s="297">
        <f t="shared" ref="BA665" si="4689">SUM(M701:M704)</f>
        <v>0</v>
      </c>
      <c r="BB665" s="297">
        <f t="shared" ref="BB665" si="4690">SUM(N701:N704)</f>
        <v>0</v>
      </c>
      <c r="BC665" s="297">
        <f t="shared" ref="BC665" si="4691">SUM(O701:O704)</f>
        <v>0</v>
      </c>
      <c r="BD665" s="297">
        <f t="shared" ref="BD665" si="4692">SUM(P701:P704)</f>
        <v>1</v>
      </c>
      <c r="BE665" s="297">
        <f t="shared" ref="BE665" si="4693">SUM(Q701:Q704)</f>
        <v>0</v>
      </c>
      <c r="BF665" s="297">
        <f t="shared" ref="BF665" si="4694">SUM(R701:R704)</f>
        <v>0</v>
      </c>
      <c r="BG665" s="297">
        <f t="shared" ref="BG665" si="4695">SUM(S701:S704)</f>
        <v>5</v>
      </c>
      <c r="BH665" s="297">
        <f t="shared" ref="BH665" si="4696">SUM(T701:T704)</f>
        <v>1</v>
      </c>
      <c r="BI665" s="297">
        <f t="shared" ref="BI665" si="4697">SUM(U701:U704)</f>
        <v>0</v>
      </c>
      <c r="BJ665" s="297">
        <f t="shared" ref="BJ665" si="4698">SUM(V701:V704)</f>
        <v>1</v>
      </c>
      <c r="BK665" s="297">
        <f t="shared" ref="BK665" si="4699">SUM(W701:W704)</f>
        <v>0</v>
      </c>
      <c r="BL665" s="297">
        <f t="shared" ref="BL665" si="4700">SUM(X701:X704)</f>
        <v>0</v>
      </c>
      <c r="BM665" s="297">
        <f t="shared" ref="BM665" si="4701">SUM(Y701:Y704)</f>
        <v>0</v>
      </c>
      <c r="BN665" s="298">
        <f t="shared" si="4340"/>
        <v>411</v>
      </c>
      <c r="BO665" s="51" t="str">
        <f t="shared" si="4639"/>
        <v/>
      </c>
      <c r="BP665" s="51"/>
      <c r="BQ665" s="51" t="str">
        <f t="shared" si="4342"/>
        <v/>
      </c>
      <c r="BR665" s="152" t="s">
        <v>23</v>
      </c>
      <c r="BS665" s="93">
        <f t="shared" si="4388"/>
        <v>350</v>
      </c>
      <c r="BT665" s="93">
        <f t="shared" ref="BT665" si="4702">SUM(AE701:AE704)</f>
        <v>6</v>
      </c>
      <c r="BU665" s="93">
        <f t="shared" ref="BU665" si="4703">SUM(AF701:AF704)</f>
        <v>0</v>
      </c>
      <c r="BV665" s="93">
        <f t="shared" ref="BV665" si="4704">SUM(AG701:AG704)</f>
        <v>0</v>
      </c>
      <c r="BW665" s="93">
        <f t="shared" ref="BW665" si="4705">SUM(AH701:AH704)</f>
        <v>44</v>
      </c>
      <c r="BX665" s="93">
        <f t="shared" ref="BX665" si="4706">SUM(AI701:AI704)</f>
        <v>3</v>
      </c>
      <c r="BY665" s="93">
        <f t="shared" ref="BY665" si="4707">SUM(AJ701:AJ704)</f>
        <v>0</v>
      </c>
      <c r="BZ665" s="93">
        <f t="shared" ref="BZ665" si="4708">SUM(AK701:AK704)</f>
        <v>0</v>
      </c>
      <c r="CA665" s="93">
        <f t="shared" ref="CA665" si="4709">SUM(AL701:AL704)</f>
        <v>7</v>
      </c>
      <c r="CB665" s="93">
        <f t="shared" ref="CB665" si="4710">SUM(AM701:AM704)</f>
        <v>1</v>
      </c>
      <c r="CC665" s="141">
        <f t="shared" si="4352"/>
        <v>411</v>
      </c>
      <c r="CD665" s="121" t="str">
        <f t="shared" si="4353"/>
        <v/>
      </c>
      <c r="CE665" s="121"/>
      <c r="CF665" s="121" t="str">
        <f t="shared" si="4354"/>
        <v/>
      </c>
      <c r="CG665" s="152" t="s">
        <v>23</v>
      </c>
      <c r="CH665" s="93">
        <f>SUM(AD701:AD704)</f>
        <v>350</v>
      </c>
      <c r="CI665" s="93">
        <f>SUM(AE701:AK704)</f>
        <v>53</v>
      </c>
      <c r="CJ665" s="93">
        <f t="shared" si="4355"/>
        <v>8</v>
      </c>
      <c r="CK665" s="141">
        <f t="shared" si="4356"/>
        <v>411</v>
      </c>
      <c r="CM665" s="202" t="str">
        <f t="shared" si="4357"/>
        <v/>
      </c>
      <c r="CN665" s="152" t="s">
        <v>23</v>
      </c>
      <c r="CO665" s="93">
        <f t="shared" si="4358"/>
        <v>350</v>
      </c>
      <c r="CP665" s="93">
        <f t="shared" si="4359"/>
        <v>53</v>
      </c>
      <c r="CQ665" s="93">
        <f t="shared" si="4360"/>
        <v>8</v>
      </c>
      <c r="CR665" s="141">
        <f t="shared" si="4361"/>
        <v>411</v>
      </c>
      <c r="CS665" s="202" t="str">
        <f t="shared" si="4362"/>
        <v/>
      </c>
      <c r="CT665" s="152" t="s">
        <v>23</v>
      </c>
      <c r="CU665" s="93">
        <f t="shared" si="4363"/>
        <v>350</v>
      </c>
      <c r="CV665" s="93">
        <f t="shared" si="4364"/>
        <v>61</v>
      </c>
      <c r="CW665" s="141">
        <f t="shared" si="4365"/>
        <v>411</v>
      </c>
    </row>
    <row r="666" spans="2:101" s="55" customFormat="1" ht="13.5" hidden="1" outlineLevel="1">
      <c r="B666" s="15" t="s">
        <v>89</v>
      </c>
      <c r="C666" s="240">
        <v>8</v>
      </c>
      <c r="D666" s="240">
        <v>2</v>
      </c>
      <c r="E666" s="240"/>
      <c r="F666" s="240"/>
      <c r="G666" s="241"/>
      <c r="H666" s="241"/>
      <c r="I666" s="241"/>
      <c r="J666" s="241">
        <v>1</v>
      </c>
      <c r="K666" s="241"/>
      <c r="L666" s="241"/>
      <c r="M666" s="241"/>
      <c r="N666" s="241"/>
      <c r="O666" s="241"/>
      <c r="P666" s="241"/>
      <c r="Q666" s="241"/>
      <c r="R666" s="241"/>
      <c r="S666" s="241">
        <v>1</v>
      </c>
      <c r="T666" s="241"/>
      <c r="U666" s="241"/>
      <c r="V666" s="241"/>
      <c r="W666" s="241"/>
      <c r="X666" s="241"/>
      <c r="Y666" s="241"/>
      <c r="Z666" s="242">
        <f t="shared" si="4313"/>
        <v>12</v>
      </c>
      <c r="AA666" s="243">
        <f t="shared" si="4429"/>
        <v>48</v>
      </c>
      <c r="AB666" s="51"/>
      <c r="AC666" s="59" t="s">
        <v>89</v>
      </c>
      <c r="AD666" s="60">
        <f t="shared" si="4314"/>
        <v>10</v>
      </c>
      <c r="AE666" s="60">
        <f t="shared" si="4274"/>
        <v>0</v>
      </c>
      <c r="AF666" s="60">
        <f t="shared" si="4275"/>
        <v>0</v>
      </c>
      <c r="AG666" s="60">
        <f t="shared" si="4276"/>
        <v>0</v>
      </c>
      <c r="AH666" s="60">
        <f t="shared" si="4277"/>
        <v>1</v>
      </c>
      <c r="AI666" s="60">
        <f t="shared" si="4278"/>
        <v>0</v>
      </c>
      <c r="AJ666" s="60">
        <f t="shared" si="4279"/>
        <v>0</v>
      </c>
      <c r="AK666" s="60">
        <f t="shared" si="4280"/>
        <v>0</v>
      </c>
      <c r="AL666" s="60">
        <f t="shared" si="4315"/>
        <v>1</v>
      </c>
      <c r="AM666" s="60">
        <f t="shared" si="4316"/>
        <v>0</v>
      </c>
      <c r="AN666" s="61">
        <f t="shared" si="4317"/>
        <v>12</v>
      </c>
      <c r="AO666" s="236" t="str">
        <f t="shared" si="4281"/>
        <v/>
      </c>
      <c r="AP666" s="306" t="s">
        <v>24</v>
      </c>
      <c r="AQ666" s="307">
        <f>SUM(C705:C708)</f>
        <v>369</v>
      </c>
      <c r="AR666" s="307">
        <f t="shared" ref="AR666" si="4711">SUM(D705:D708)</f>
        <v>27</v>
      </c>
      <c r="AS666" s="307">
        <f t="shared" ref="AS666" si="4712">SUM(E705:E708)</f>
        <v>4</v>
      </c>
      <c r="AT666" s="307">
        <f t="shared" ref="AT666" si="4713">SUM(F705:F708)</f>
        <v>17</v>
      </c>
      <c r="AU666" s="307">
        <f t="shared" ref="AU666" si="4714">SUM(G705:G708)</f>
        <v>6</v>
      </c>
      <c r="AV666" s="307">
        <f t="shared" ref="AV666" si="4715">SUM(H705:H708)</f>
        <v>0</v>
      </c>
      <c r="AW666" s="307">
        <f t="shared" ref="AW666" si="4716">SUM(I705:I708)</f>
        <v>0</v>
      </c>
      <c r="AX666" s="307">
        <f t="shared" ref="AX666" si="4717">SUM(J705:J708)</f>
        <v>53</v>
      </c>
      <c r="AY666" s="307">
        <f t="shared" ref="AY666" si="4718">SUM(K705:K708)</f>
        <v>13</v>
      </c>
      <c r="AZ666" s="307">
        <f t="shared" ref="AZ666" si="4719">SUM(L705:L708)</f>
        <v>1</v>
      </c>
      <c r="BA666" s="307">
        <f t="shared" ref="BA666" si="4720">SUM(M705:M708)</f>
        <v>0</v>
      </c>
      <c r="BB666" s="307">
        <f t="shared" ref="BB666" si="4721">SUM(N705:N708)</f>
        <v>0</v>
      </c>
      <c r="BC666" s="307">
        <f t="shared" ref="BC666" si="4722">SUM(O705:O708)</f>
        <v>2</v>
      </c>
      <c r="BD666" s="307">
        <f t="shared" ref="BD666" si="4723">SUM(P705:P708)</f>
        <v>0</v>
      </c>
      <c r="BE666" s="307">
        <f t="shared" ref="BE666" si="4724">SUM(Q705:Q708)</f>
        <v>0</v>
      </c>
      <c r="BF666" s="307">
        <f t="shared" ref="BF666" si="4725">SUM(R705:R708)</f>
        <v>5</v>
      </c>
      <c r="BG666" s="307">
        <f t="shared" ref="BG666" si="4726">SUM(S705:S708)</f>
        <v>14</v>
      </c>
      <c r="BH666" s="309">
        <f t="shared" ref="BH666" si="4727">SUM(T705:T708)</f>
        <v>0</v>
      </c>
      <c r="BI666" s="307">
        <f t="shared" ref="BI666" si="4728">SUM(U705:U708)</f>
        <v>0</v>
      </c>
      <c r="BJ666" s="307">
        <f t="shared" ref="BJ666" si="4729">SUM(V705:V708)</f>
        <v>0</v>
      </c>
      <c r="BK666" s="307">
        <f t="shared" ref="BK666" si="4730">SUM(W705:W708)</f>
        <v>2</v>
      </c>
      <c r="BL666" s="307">
        <f t="shared" ref="BL666" si="4731">SUM(X705:X708)</f>
        <v>2</v>
      </c>
      <c r="BM666" s="307">
        <f t="shared" ref="BM666" si="4732">SUM(Y705:Y708)</f>
        <v>0</v>
      </c>
      <c r="BN666" s="308">
        <f t="shared" si="4340"/>
        <v>515</v>
      </c>
      <c r="BO666" s="51" t="str">
        <f t="shared" si="4639"/>
        <v/>
      </c>
      <c r="BP666" s="51"/>
      <c r="BQ666" s="51" t="str">
        <f t="shared" si="4342"/>
        <v/>
      </c>
      <c r="BR666" s="152" t="s">
        <v>24</v>
      </c>
      <c r="BS666" s="93">
        <f t="shared" si="4388"/>
        <v>417</v>
      </c>
      <c r="BT666" s="93">
        <f t="shared" ref="BT666" si="4733">SUM(AE705:AE708)</f>
        <v>6</v>
      </c>
      <c r="BU666" s="93">
        <f t="shared" ref="BU666" si="4734">SUM(AF705:AF708)</f>
        <v>0</v>
      </c>
      <c r="BV666" s="93">
        <f t="shared" ref="BV666" si="4735">SUM(AG705:AG708)</f>
        <v>0</v>
      </c>
      <c r="BW666" s="93">
        <f t="shared" ref="BW666" si="4736">SUM(AH705:AH708)</f>
        <v>53</v>
      </c>
      <c r="BX666" s="93">
        <f t="shared" ref="BX666" si="4737">SUM(AI705:AI708)</f>
        <v>13</v>
      </c>
      <c r="BY666" s="93">
        <f t="shared" ref="BY666" si="4738">SUM(AJ705:AJ708)</f>
        <v>1</v>
      </c>
      <c r="BZ666" s="93">
        <f t="shared" ref="BZ666" si="4739">SUM(AK705:AK708)</f>
        <v>0</v>
      </c>
      <c r="CA666" s="93">
        <f t="shared" ref="CA666" si="4740">SUM(AL705:AL708)</f>
        <v>21</v>
      </c>
      <c r="CB666" s="93">
        <f t="shared" ref="CB666" si="4741">SUM(AM705:AM708)</f>
        <v>4</v>
      </c>
      <c r="CC666" s="141">
        <f t="shared" si="4352"/>
        <v>515</v>
      </c>
      <c r="CD666" s="121" t="str">
        <f t="shared" si="4353"/>
        <v/>
      </c>
      <c r="CE666" s="121"/>
      <c r="CF666" s="121" t="str">
        <f t="shared" si="4354"/>
        <v/>
      </c>
      <c r="CG666" s="152" t="s">
        <v>24</v>
      </c>
      <c r="CH666" s="93">
        <f>SUM(AD705:AD708)</f>
        <v>417</v>
      </c>
      <c r="CI666" s="93">
        <f>SUM(AE705:AK708)</f>
        <v>73</v>
      </c>
      <c r="CJ666" s="93">
        <f t="shared" si="4355"/>
        <v>25</v>
      </c>
      <c r="CK666" s="141">
        <f t="shared" si="4356"/>
        <v>515</v>
      </c>
      <c r="CM666" s="202" t="str">
        <f t="shared" si="4357"/>
        <v/>
      </c>
      <c r="CN666" s="152" t="s">
        <v>24</v>
      </c>
      <c r="CO666" s="93">
        <f t="shared" si="4358"/>
        <v>417</v>
      </c>
      <c r="CP666" s="93">
        <f t="shared" si="4359"/>
        <v>72</v>
      </c>
      <c r="CQ666" s="93">
        <f t="shared" si="4360"/>
        <v>26</v>
      </c>
      <c r="CR666" s="141">
        <f t="shared" si="4361"/>
        <v>515</v>
      </c>
      <c r="CS666" s="202" t="str">
        <f t="shared" si="4362"/>
        <v/>
      </c>
      <c r="CT666" s="152" t="s">
        <v>24</v>
      </c>
      <c r="CU666" s="93">
        <f t="shared" si="4363"/>
        <v>417</v>
      </c>
      <c r="CV666" s="93">
        <f t="shared" si="4364"/>
        <v>98</v>
      </c>
      <c r="CW666" s="141">
        <f t="shared" si="4365"/>
        <v>515</v>
      </c>
    </row>
    <row r="667" spans="2:101" s="55" customFormat="1" ht="13.5" hidden="1" outlineLevel="1">
      <c r="B667" s="15" t="s">
        <v>90</v>
      </c>
      <c r="C667" s="240">
        <v>11</v>
      </c>
      <c r="D667" s="240"/>
      <c r="E667" s="240"/>
      <c r="F667" s="240">
        <v>1</v>
      </c>
      <c r="G667" s="241"/>
      <c r="H667" s="241"/>
      <c r="I667" s="241"/>
      <c r="J667" s="241"/>
      <c r="K667" s="241">
        <v>1</v>
      </c>
      <c r="L667" s="241"/>
      <c r="M667" s="241"/>
      <c r="N667" s="241"/>
      <c r="O667" s="241"/>
      <c r="P667" s="241"/>
      <c r="Q667" s="241"/>
      <c r="R667" s="241"/>
      <c r="S667" s="241"/>
      <c r="T667" s="241"/>
      <c r="U667" s="241"/>
      <c r="V667" s="241"/>
      <c r="W667" s="241"/>
      <c r="X667" s="241"/>
      <c r="Y667" s="241"/>
      <c r="Z667" s="242">
        <f t="shared" si="4313"/>
        <v>13</v>
      </c>
      <c r="AA667" s="243">
        <f t="shared" si="4429"/>
        <v>48</v>
      </c>
      <c r="AB667" s="51"/>
      <c r="AC667" s="59" t="s">
        <v>90</v>
      </c>
      <c r="AD667" s="60">
        <f t="shared" si="4314"/>
        <v>12</v>
      </c>
      <c r="AE667" s="60">
        <f t="shared" si="4274"/>
        <v>0</v>
      </c>
      <c r="AF667" s="60">
        <f t="shared" si="4275"/>
        <v>0</v>
      </c>
      <c r="AG667" s="60">
        <f t="shared" si="4276"/>
        <v>0</v>
      </c>
      <c r="AH667" s="60">
        <f t="shared" si="4277"/>
        <v>0</v>
      </c>
      <c r="AI667" s="60">
        <f t="shared" si="4278"/>
        <v>1</v>
      </c>
      <c r="AJ667" s="60">
        <f t="shared" si="4279"/>
        <v>0</v>
      </c>
      <c r="AK667" s="60">
        <f t="shared" si="4280"/>
        <v>0</v>
      </c>
      <c r="AL667" s="60">
        <f t="shared" si="4315"/>
        <v>0</v>
      </c>
      <c r="AM667" s="60">
        <f t="shared" si="4316"/>
        <v>0</v>
      </c>
      <c r="AN667" s="61">
        <f t="shared" si="4317"/>
        <v>13</v>
      </c>
      <c r="AO667" s="236" t="str">
        <f t="shared" si="4281"/>
        <v/>
      </c>
      <c r="AP667" s="293" t="s">
        <v>25</v>
      </c>
      <c r="AQ667" s="297">
        <f>SUM(C709:C712)</f>
        <v>354</v>
      </c>
      <c r="AR667" s="297">
        <f t="shared" ref="AR667" si="4742">SUM(D709:D712)</f>
        <v>26</v>
      </c>
      <c r="AS667" s="297">
        <f t="shared" ref="AS667" si="4743">SUM(E709:E712)</f>
        <v>3</v>
      </c>
      <c r="AT667" s="297">
        <f t="shared" ref="AT667" si="4744">SUM(F709:F712)</f>
        <v>22</v>
      </c>
      <c r="AU667" s="297">
        <f t="shared" ref="AU667" si="4745">SUM(G709:G712)</f>
        <v>7</v>
      </c>
      <c r="AV667" s="297">
        <f t="shared" ref="AV667" si="4746">SUM(H709:H712)</f>
        <v>0</v>
      </c>
      <c r="AW667" s="297">
        <f t="shared" ref="AW667" si="4747">SUM(I709:I712)</f>
        <v>1</v>
      </c>
      <c r="AX667" s="297">
        <f t="shared" ref="AX667" si="4748">SUM(J709:J712)</f>
        <v>56</v>
      </c>
      <c r="AY667" s="297">
        <f t="shared" ref="AY667" si="4749">SUM(K709:K712)</f>
        <v>5</v>
      </c>
      <c r="AZ667" s="297">
        <f t="shared" ref="AZ667" si="4750">SUM(L709:L712)</f>
        <v>0</v>
      </c>
      <c r="BA667" s="297">
        <f t="shared" ref="BA667" si="4751">SUM(M709:M712)</f>
        <v>0</v>
      </c>
      <c r="BB667" s="297">
        <f t="shared" ref="BB667" si="4752">SUM(N709:N712)</f>
        <v>0</v>
      </c>
      <c r="BC667" s="297">
        <f t="shared" ref="BC667" si="4753">SUM(O709:O712)</f>
        <v>2</v>
      </c>
      <c r="BD667" s="297">
        <f t="shared" ref="BD667" si="4754">SUM(P709:P712)</f>
        <v>2</v>
      </c>
      <c r="BE667" s="297">
        <f t="shared" ref="BE667" si="4755">SUM(Q709:Q712)</f>
        <v>0</v>
      </c>
      <c r="BF667" s="297">
        <f t="shared" ref="BF667" si="4756">SUM(R709:R712)</f>
        <v>4</v>
      </c>
      <c r="BG667" s="297">
        <f t="shared" ref="BG667" si="4757">SUM(S709:S712)</f>
        <v>13</v>
      </c>
      <c r="BH667" s="297">
        <f t="shared" ref="BH667" si="4758">SUM(T709:T712)</f>
        <v>0</v>
      </c>
      <c r="BI667" s="297">
        <f t="shared" ref="BI667" si="4759">SUM(U709:U712)</f>
        <v>0</v>
      </c>
      <c r="BJ667" s="297">
        <f t="shared" ref="BJ667" si="4760">SUM(V709:V712)</f>
        <v>0</v>
      </c>
      <c r="BK667" s="297">
        <f t="shared" ref="BK667" si="4761">SUM(W709:W712)</f>
        <v>0</v>
      </c>
      <c r="BL667" s="297">
        <f t="shared" ref="BL667" si="4762">SUM(X709:X712)</f>
        <v>0</v>
      </c>
      <c r="BM667" s="297">
        <f t="shared" ref="BM667" si="4763">SUM(Y709:Y712)</f>
        <v>0</v>
      </c>
      <c r="BN667" s="298">
        <f t="shared" si="4340"/>
        <v>495</v>
      </c>
      <c r="BO667" s="51" t="str">
        <f t="shared" si="4639"/>
        <v/>
      </c>
      <c r="BP667" s="51"/>
      <c r="BQ667" s="51" t="str">
        <f t="shared" si="4342"/>
        <v/>
      </c>
      <c r="BR667" s="152" t="s">
        <v>25</v>
      </c>
      <c r="BS667" s="93">
        <f t="shared" si="4388"/>
        <v>405</v>
      </c>
      <c r="BT667" s="93">
        <f t="shared" ref="BT667" si="4764">SUM(AE709:AE712)</f>
        <v>7</v>
      </c>
      <c r="BU667" s="93">
        <f t="shared" ref="BU667" si="4765">SUM(AF709:AF712)</f>
        <v>0</v>
      </c>
      <c r="BV667" s="93">
        <f t="shared" ref="BV667" si="4766">SUM(AG709:AG712)</f>
        <v>1</v>
      </c>
      <c r="BW667" s="93">
        <f t="shared" ref="BW667" si="4767">SUM(AH709:AH712)</f>
        <v>56</v>
      </c>
      <c r="BX667" s="93">
        <f t="shared" ref="BX667" si="4768">SUM(AI709:AI712)</f>
        <v>5</v>
      </c>
      <c r="BY667" s="93">
        <f t="shared" ref="BY667" si="4769">SUM(AJ709:AJ712)</f>
        <v>0</v>
      </c>
      <c r="BZ667" s="93">
        <f t="shared" ref="BZ667" si="4770">SUM(AK709:AK712)</f>
        <v>0</v>
      </c>
      <c r="CA667" s="93">
        <f t="shared" ref="CA667" si="4771">SUM(AL709:AL712)</f>
        <v>21</v>
      </c>
      <c r="CB667" s="93">
        <f t="shared" ref="CB667" si="4772">SUM(AM709:AM712)</f>
        <v>0</v>
      </c>
      <c r="CC667" s="141">
        <f t="shared" si="4352"/>
        <v>495</v>
      </c>
      <c r="CD667" s="121" t="str">
        <f t="shared" si="4353"/>
        <v/>
      </c>
      <c r="CE667" s="121"/>
      <c r="CF667" s="121" t="str">
        <f t="shared" si="4354"/>
        <v/>
      </c>
      <c r="CG667" s="152" t="s">
        <v>25</v>
      </c>
      <c r="CH667" s="93">
        <f>SUM(AD709:AD712)</f>
        <v>405</v>
      </c>
      <c r="CI667" s="93">
        <f>SUM(AE709:AK712)</f>
        <v>69</v>
      </c>
      <c r="CJ667" s="93">
        <f t="shared" si="4355"/>
        <v>21</v>
      </c>
      <c r="CK667" s="141">
        <f t="shared" si="4356"/>
        <v>495</v>
      </c>
      <c r="CM667" s="202" t="str">
        <f t="shared" si="4357"/>
        <v/>
      </c>
      <c r="CN667" s="152" t="s">
        <v>25</v>
      </c>
      <c r="CO667" s="93">
        <f t="shared" si="4358"/>
        <v>405</v>
      </c>
      <c r="CP667" s="93">
        <f t="shared" si="4359"/>
        <v>68</v>
      </c>
      <c r="CQ667" s="93">
        <f t="shared" si="4360"/>
        <v>22</v>
      </c>
      <c r="CR667" s="141">
        <f t="shared" si="4361"/>
        <v>495</v>
      </c>
      <c r="CS667" s="202" t="str">
        <f t="shared" si="4362"/>
        <v/>
      </c>
      <c r="CT667" s="152" t="s">
        <v>25</v>
      </c>
      <c r="CU667" s="93">
        <f t="shared" si="4363"/>
        <v>405</v>
      </c>
      <c r="CV667" s="93">
        <f t="shared" si="4364"/>
        <v>90</v>
      </c>
      <c r="CW667" s="141">
        <f t="shared" si="4365"/>
        <v>495</v>
      </c>
    </row>
    <row r="668" spans="2:101" s="55" customFormat="1" ht="13.5" hidden="1" outlineLevel="1">
      <c r="B668" s="15" t="s">
        <v>91</v>
      </c>
      <c r="C668" s="240">
        <v>10</v>
      </c>
      <c r="D668" s="240">
        <v>2</v>
      </c>
      <c r="E668" s="240"/>
      <c r="F668" s="240"/>
      <c r="G668" s="241"/>
      <c r="H668" s="241"/>
      <c r="I668" s="241"/>
      <c r="J668" s="241"/>
      <c r="K668" s="241">
        <v>1</v>
      </c>
      <c r="L668" s="241"/>
      <c r="M668" s="241"/>
      <c r="N668" s="241"/>
      <c r="O668" s="241"/>
      <c r="P668" s="241"/>
      <c r="Q668" s="241"/>
      <c r="R668" s="241"/>
      <c r="S668" s="241"/>
      <c r="T668" s="241"/>
      <c r="U668" s="241"/>
      <c r="V668" s="241"/>
      <c r="W668" s="241"/>
      <c r="X668" s="241"/>
      <c r="Y668" s="241"/>
      <c r="Z668" s="242">
        <f t="shared" si="4313"/>
        <v>13</v>
      </c>
      <c r="AA668" s="243">
        <f t="shared" si="4429"/>
        <v>48</v>
      </c>
      <c r="AB668" s="51"/>
      <c r="AC668" s="59" t="s">
        <v>91</v>
      </c>
      <c r="AD668" s="60">
        <f t="shared" si="4314"/>
        <v>12</v>
      </c>
      <c r="AE668" s="60">
        <f t="shared" si="4274"/>
        <v>0</v>
      </c>
      <c r="AF668" s="60">
        <f t="shared" si="4275"/>
        <v>0</v>
      </c>
      <c r="AG668" s="60">
        <f t="shared" si="4276"/>
        <v>0</v>
      </c>
      <c r="AH668" s="60">
        <f t="shared" si="4277"/>
        <v>0</v>
      </c>
      <c r="AI668" s="60">
        <f t="shared" si="4278"/>
        <v>1</v>
      </c>
      <c r="AJ668" s="60">
        <f t="shared" si="4279"/>
        <v>0</v>
      </c>
      <c r="AK668" s="60">
        <f t="shared" si="4280"/>
        <v>0</v>
      </c>
      <c r="AL668" s="60">
        <f t="shared" si="4315"/>
        <v>0</v>
      </c>
      <c r="AM668" s="60">
        <f t="shared" si="4316"/>
        <v>0</v>
      </c>
      <c r="AN668" s="61">
        <f t="shared" si="4317"/>
        <v>13</v>
      </c>
      <c r="AO668" s="236" t="str">
        <f t="shared" si="4281"/>
        <v/>
      </c>
      <c r="AP668" s="306" t="s">
        <v>26</v>
      </c>
      <c r="AQ668" s="307">
        <f>SUM(C713:C716)</f>
        <v>404</v>
      </c>
      <c r="AR668" s="307">
        <f t="shared" ref="AR668" si="4773">SUM(D713:D716)</f>
        <v>33</v>
      </c>
      <c r="AS668" s="307">
        <f t="shared" ref="AS668" si="4774">SUM(E713:E716)</f>
        <v>4</v>
      </c>
      <c r="AT668" s="307">
        <f t="shared" ref="AT668" si="4775">SUM(F713:F716)</f>
        <v>35</v>
      </c>
      <c r="AU668" s="307">
        <f t="shared" ref="AU668" si="4776">SUM(G713:G716)</f>
        <v>17</v>
      </c>
      <c r="AV668" s="307">
        <f t="shared" ref="AV668" si="4777">SUM(H713:H716)</f>
        <v>0</v>
      </c>
      <c r="AW668" s="307">
        <f t="shared" ref="AW668" si="4778">SUM(I713:I716)</f>
        <v>0</v>
      </c>
      <c r="AX668" s="307">
        <f t="shared" ref="AX668" si="4779">SUM(J713:J716)</f>
        <v>53</v>
      </c>
      <c r="AY668" s="307">
        <f t="shared" ref="AY668" si="4780">SUM(K713:K716)</f>
        <v>4</v>
      </c>
      <c r="AZ668" s="307">
        <f t="shared" ref="AZ668" si="4781">SUM(L713:L716)</f>
        <v>0</v>
      </c>
      <c r="BA668" s="307">
        <f t="shared" ref="BA668" si="4782">SUM(M713:M716)</f>
        <v>1</v>
      </c>
      <c r="BB668" s="307">
        <f t="shared" ref="BB668" si="4783">SUM(N713:N716)</f>
        <v>0</v>
      </c>
      <c r="BC668" s="307">
        <f t="shared" ref="BC668" si="4784">SUM(O713:O716)</f>
        <v>0</v>
      </c>
      <c r="BD668" s="307">
        <f t="shared" ref="BD668" si="4785">SUM(P713:P716)</f>
        <v>0</v>
      </c>
      <c r="BE668" s="307">
        <f t="shared" ref="BE668" si="4786">SUM(Q713:Q716)</f>
        <v>0</v>
      </c>
      <c r="BF668" s="307">
        <f t="shared" ref="BF668" si="4787">SUM(R713:R716)</f>
        <v>4</v>
      </c>
      <c r="BG668" s="307">
        <f t="shared" ref="BG668" si="4788">SUM(S713:S716)</f>
        <v>9</v>
      </c>
      <c r="BH668" s="310">
        <f t="shared" ref="BH668" si="4789">SUM(T713:T716)</f>
        <v>0</v>
      </c>
      <c r="BI668" s="307">
        <f t="shared" ref="BI668" si="4790">SUM(U713:U716)</f>
        <v>0</v>
      </c>
      <c r="BJ668" s="307">
        <f t="shared" ref="BJ668" si="4791">SUM(V713:V716)</f>
        <v>0</v>
      </c>
      <c r="BK668" s="307">
        <f t="shared" ref="BK668" si="4792">SUM(W713:W716)</f>
        <v>0</v>
      </c>
      <c r="BL668" s="307">
        <f t="shared" ref="BL668" si="4793">SUM(X713:X716)</f>
        <v>0</v>
      </c>
      <c r="BM668" s="307">
        <f t="shared" ref="BM668" si="4794">SUM(Y713:Y716)</f>
        <v>0</v>
      </c>
      <c r="BN668" s="308">
        <f t="shared" si="4340"/>
        <v>564</v>
      </c>
      <c r="BO668" s="51" t="str">
        <f t="shared" si="4639"/>
        <v/>
      </c>
      <c r="BP668" s="51"/>
      <c r="BQ668" s="51" t="str">
        <f t="shared" si="4342"/>
        <v/>
      </c>
      <c r="BR668" s="152" t="s">
        <v>26</v>
      </c>
      <c r="BS668" s="93">
        <f t="shared" si="4388"/>
        <v>476</v>
      </c>
      <c r="BT668" s="93">
        <f t="shared" ref="BT668" si="4795">SUM(AE713:AE716)</f>
        <v>17</v>
      </c>
      <c r="BU668" s="93">
        <f t="shared" ref="BU668" si="4796">SUM(AF713:AF716)</f>
        <v>0</v>
      </c>
      <c r="BV668" s="93">
        <f t="shared" ref="BV668" si="4797">SUM(AG713:AG716)</f>
        <v>0</v>
      </c>
      <c r="BW668" s="93">
        <f t="shared" ref="BW668" si="4798">SUM(AH713:AH716)</f>
        <v>53</v>
      </c>
      <c r="BX668" s="93">
        <f t="shared" ref="BX668" si="4799">SUM(AI713:AI716)</f>
        <v>4</v>
      </c>
      <c r="BY668" s="93">
        <f t="shared" ref="BY668" si="4800">SUM(AJ713:AJ716)</f>
        <v>0</v>
      </c>
      <c r="BZ668" s="93">
        <f t="shared" ref="BZ668" si="4801">SUM(AK713:AK716)</f>
        <v>1</v>
      </c>
      <c r="CA668" s="93">
        <f t="shared" ref="CA668" si="4802">SUM(AL713:AL716)</f>
        <v>13</v>
      </c>
      <c r="CB668" s="93">
        <f t="shared" ref="CB668" si="4803">SUM(AM713:AM716)</f>
        <v>0</v>
      </c>
      <c r="CC668" s="141">
        <f t="shared" si="4352"/>
        <v>564</v>
      </c>
      <c r="CD668" s="121" t="str">
        <f t="shared" si="4353"/>
        <v/>
      </c>
      <c r="CE668" s="121"/>
      <c r="CF668" s="121" t="str">
        <f t="shared" si="4354"/>
        <v/>
      </c>
      <c r="CG668" s="152" t="s">
        <v>26</v>
      </c>
      <c r="CH668" s="93">
        <f>SUM(AD713:AD716)</f>
        <v>476</v>
      </c>
      <c r="CI668" s="93">
        <f>SUM(AE713:AK716)</f>
        <v>75</v>
      </c>
      <c r="CJ668" s="93">
        <f t="shared" si="4355"/>
        <v>13</v>
      </c>
      <c r="CK668" s="141">
        <f t="shared" si="4356"/>
        <v>564</v>
      </c>
      <c r="CM668" s="202" t="str">
        <f t="shared" si="4357"/>
        <v/>
      </c>
      <c r="CN668" s="152" t="s">
        <v>26</v>
      </c>
      <c r="CO668" s="93">
        <f t="shared" si="4358"/>
        <v>476</v>
      </c>
      <c r="CP668" s="93">
        <f t="shared" si="4359"/>
        <v>74</v>
      </c>
      <c r="CQ668" s="93">
        <f t="shared" si="4360"/>
        <v>14</v>
      </c>
      <c r="CR668" s="141">
        <f t="shared" si="4361"/>
        <v>564</v>
      </c>
      <c r="CS668" s="202" t="str">
        <f t="shared" si="4362"/>
        <v/>
      </c>
      <c r="CT668" s="152" t="s">
        <v>26</v>
      </c>
      <c r="CU668" s="93">
        <f t="shared" si="4363"/>
        <v>476</v>
      </c>
      <c r="CV668" s="93">
        <f t="shared" si="4364"/>
        <v>88</v>
      </c>
      <c r="CW668" s="141">
        <f t="shared" si="4365"/>
        <v>564</v>
      </c>
    </row>
    <row r="669" spans="2:101" s="55" customFormat="1" ht="13.5" hidden="1" outlineLevel="1">
      <c r="B669" s="15" t="s">
        <v>92</v>
      </c>
      <c r="C669" s="240">
        <v>17</v>
      </c>
      <c r="D669" s="240">
        <v>1</v>
      </c>
      <c r="E669" s="240"/>
      <c r="F669" s="240">
        <v>1</v>
      </c>
      <c r="G669" s="241"/>
      <c r="H669" s="241"/>
      <c r="I669" s="241"/>
      <c r="J669" s="241">
        <v>3</v>
      </c>
      <c r="K669" s="241"/>
      <c r="L669" s="241"/>
      <c r="M669" s="241"/>
      <c r="N669" s="241"/>
      <c r="O669" s="241"/>
      <c r="P669" s="241"/>
      <c r="Q669" s="241"/>
      <c r="R669" s="241"/>
      <c r="S669" s="241"/>
      <c r="T669" s="241"/>
      <c r="U669" s="241"/>
      <c r="V669" s="241"/>
      <c r="W669" s="241"/>
      <c r="X669" s="241"/>
      <c r="Y669" s="241"/>
      <c r="Z669" s="242">
        <f t="shared" si="4313"/>
        <v>22</v>
      </c>
      <c r="AA669" s="243">
        <f t="shared" si="4429"/>
        <v>60</v>
      </c>
      <c r="AB669" s="51"/>
      <c r="AC669" s="56" t="s">
        <v>92</v>
      </c>
      <c r="AD669" s="57">
        <f t="shared" si="4314"/>
        <v>19</v>
      </c>
      <c r="AE669" s="57">
        <f t="shared" si="4274"/>
        <v>0</v>
      </c>
      <c r="AF669" s="57">
        <f t="shared" si="4275"/>
        <v>0</v>
      </c>
      <c r="AG669" s="57">
        <f t="shared" si="4276"/>
        <v>0</v>
      </c>
      <c r="AH669" s="57">
        <f t="shared" si="4277"/>
        <v>3</v>
      </c>
      <c r="AI669" s="57">
        <f t="shared" si="4278"/>
        <v>0</v>
      </c>
      <c r="AJ669" s="57">
        <f t="shared" si="4279"/>
        <v>0</v>
      </c>
      <c r="AK669" s="57">
        <f t="shared" si="4280"/>
        <v>0</v>
      </c>
      <c r="AL669" s="57">
        <f t="shared" si="4315"/>
        <v>0</v>
      </c>
      <c r="AM669" s="57">
        <f t="shared" si="4316"/>
        <v>0</v>
      </c>
      <c r="AN669" s="58">
        <f t="shared" si="4317"/>
        <v>22</v>
      </c>
      <c r="AO669" s="236" t="str">
        <f t="shared" si="4281"/>
        <v/>
      </c>
      <c r="AP669" s="293" t="s">
        <v>27</v>
      </c>
      <c r="AQ669" s="297">
        <f>SUM(C717:C720)</f>
        <v>416</v>
      </c>
      <c r="AR669" s="297">
        <f t="shared" ref="AR669" si="4804">SUM(D717:D720)</f>
        <v>29</v>
      </c>
      <c r="AS669" s="297">
        <f t="shared" ref="AS669" si="4805">SUM(E717:E720)</f>
        <v>2</v>
      </c>
      <c r="AT669" s="297">
        <f t="shared" ref="AT669" si="4806">SUM(F717:F720)</f>
        <v>32</v>
      </c>
      <c r="AU669" s="297">
        <f t="shared" ref="AU669" si="4807">SUM(G717:G720)</f>
        <v>8</v>
      </c>
      <c r="AV669" s="297">
        <f t="shared" ref="AV669" si="4808">SUM(H717:H720)</f>
        <v>0</v>
      </c>
      <c r="AW669" s="297">
        <f t="shared" ref="AW669" si="4809">SUM(I717:I720)</f>
        <v>0</v>
      </c>
      <c r="AX669" s="297">
        <f t="shared" ref="AX669" si="4810">SUM(J717:J720)</f>
        <v>58</v>
      </c>
      <c r="AY669" s="297">
        <f t="shared" ref="AY669" si="4811">SUM(K717:K720)</f>
        <v>6</v>
      </c>
      <c r="AZ669" s="297">
        <f t="shared" ref="AZ669" si="4812">SUM(L717:L720)</f>
        <v>0</v>
      </c>
      <c r="BA669" s="297">
        <f t="shared" ref="BA669" si="4813">SUM(M717:M720)</f>
        <v>1</v>
      </c>
      <c r="BB669" s="297">
        <f t="shared" ref="BB669" si="4814">SUM(N717:N720)</f>
        <v>0</v>
      </c>
      <c r="BC669" s="297">
        <f t="shared" ref="BC669" si="4815">SUM(O717:O720)</f>
        <v>0</v>
      </c>
      <c r="BD669" s="297">
        <f t="shared" ref="BD669" si="4816">SUM(P717:P720)</f>
        <v>1</v>
      </c>
      <c r="BE669" s="297">
        <f t="shared" ref="BE669" si="4817">SUM(Q717:Q720)</f>
        <v>0</v>
      </c>
      <c r="BF669" s="297">
        <f t="shared" ref="BF669" si="4818">SUM(R717:R720)</f>
        <v>5</v>
      </c>
      <c r="BG669" s="297">
        <f t="shared" ref="BG669" si="4819">SUM(S717:S720)</f>
        <v>14</v>
      </c>
      <c r="BH669" s="297">
        <f t="shared" ref="BH669" si="4820">SUM(T717:T720)</f>
        <v>0</v>
      </c>
      <c r="BI669" s="297">
        <f t="shared" ref="BI669" si="4821">SUM(U717:U720)</f>
        <v>0</v>
      </c>
      <c r="BJ669" s="297">
        <f t="shared" ref="BJ669" si="4822">SUM(V717:V720)</f>
        <v>0</v>
      </c>
      <c r="BK669" s="297">
        <f t="shared" ref="BK669" si="4823">SUM(W717:W720)</f>
        <v>0</v>
      </c>
      <c r="BL669" s="297">
        <f t="shared" ref="BL669" si="4824">SUM(X717:X720)</f>
        <v>1</v>
      </c>
      <c r="BM669" s="297">
        <f t="shared" ref="BM669" si="4825">SUM(Y717:Y720)</f>
        <v>0</v>
      </c>
      <c r="BN669" s="298">
        <f t="shared" si="4340"/>
        <v>573</v>
      </c>
      <c r="BO669" s="51" t="str">
        <f>IF(BN669=MAX($BN$653:$BN$676),1,IF(BN669=MAX($BN$669:$BN$672),3,""))</f>
        <v/>
      </c>
      <c r="BP669" s="51"/>
      <c r="BQ669" s="51" t="str">
        <f t="shared" si="4342"/>
        <v/>
      </c>
      <c r="BR669" s="152" t="s">
        <v>27</v>
      </c>
      <c r="BS669" s="93">
        <f t="shared" si="4388"/>
        <v>479</v>
      </c>
      <c r="BT669" s="93">
        <f t="shared" ref="BT669" si="4826">SUM(AE717:AE720)</f>
        <v>8</v>
      </c>
      <c r="BU669" s="93">
        <f t="shared" ref="BU669" si="4827">SUM(AF717:AF720)</f>
        <v>0</v>
      </c>
      <c r="BV669" s="93">
        <f t="shared" ref="BV669" si="4828">SUM(AG717:AG720)</f>
        <v>0</v>
      </c>
      <c r="BW669" s="93">
        <f t="shared" ref="BW669" si="4829">SUM(AH717:AH720)</f>
        <v>58</v>
      </c>
      <c r="BX669" s="93">
        <f t="shared" ref="BX669" si="4830">SUM(AI717:AI720)</f>
        <v>6</v>
      </c>
      <c r="BY669" s="93">
        <f t="shared" ref="BY669" si="4831">SUM(AJ717:AJ720)</f>
        <v>0</v>
      </c>
      <c r="BZ669" s="93">
        <f t="shared" ref="BZ669" si="4832">SUM(AK717:AK720)</f>
        <v>1</v>
      </c>
      <c r="CA669" s="93">
        <f t="shared" ref="CA669" si="4833">SUM(AL717:AL720)</f>
        <v>20</v>
      </c>
      <c r="CB669" s="93">
        <f t="shared" ref="CB669" si="4834">SUM(AM717:AM720)</f>
        <v>1</v>
      </c>
      <c r="CC669" s="141">
        <f t="shared" si="4352"/>
        <v>573</v>
      </c>
      <c r="CD669" s="121" t="str">
        <f t="shared" si="4353"/>
        <v/>
      </c>
      <c r="CE669" s="121"/>
      <c r="CF669" s="121" t="str">
        <f t="shared" si="4354"/>
        <v/>
      </c>
      <c r="CG669" s="152" t="s">
        <v>27</v>
      </c>
      <c r="CH669" s="93">
        <f>SUM(AD717:AD720)</f>
        <v>479</v>
      </c>
      <c r="CI669" s="93">
        <f>SUM(AE717:AK720)</f>
        <v>73</v>
      </c>
      <c r="CJ669" s="93">
        <f t="shared" si="4355"/>
        <v>21</v>
      </c>
      <c r="CK669" s="141">
        <f t="shared" si="4356"/>
        <v>573</v>
      </c>
      <c r="CM669" s="202" t="str">
        <f t="shared" si="4357"/>
        <v/>
      </c>
      <c r="CN669" s="152" t="s">
        <v>27</v>
      </c>
      <c r="CO669" s="93">
        <f t="shared" si="4358"/>
        <v>479</v>
      </c>
      <c r="CP669" s="93">
        <f t="shared" si="4359"/>
        <v>72</v>
      </c>
      <c r="CQ669" s="93">
        <f t="shared" si="4360"/>
        <v>22</v>
      </c>
      <c r="CR669" s="141">
        <f t="shared" si="4361"/>
        <v>573</v>
      </c>
      <c r="CS669" s="202" t="str">
        <f t="shared" si="4362"/>
        <v/>
      </c>
      <c r="CT669" s="152" t="s">
        <v>27</v>
      </c>
      <c r="CU669" s="93">
        <f t="shared" si="4363"/>
        <v>479</v>
      </c>
      <c r="CV669" s="93">
        <f t="shared" si="4364"/>
        <v>94</v>
      </c>
      <c r="CW669" s="141">
        <f t="shared" si="4365"/>
        <v>573</v>
      </c>
    </row>
    <row r="670" spans="2:101" s="55" customFormat="1" ht="13.5" hidden="1" outlineLevel="1">
      <c r="B670" s="15" t="s">
        <v>93</v>
      </c>
      <c r="C670" s="240">
        <v>14</v>
      </c>
      <c r="D670" s="240">
        <v>2</v>
      </c>
      <c r="E670" s="240"/>
      <c r="F670" s="240">
        <v>1</v>
      </c>
      <c r="G670" s="241"/>
      <c r="H670" s="241"/>
      <c r="I670" s="241"/>
      <c r="J670" s="241">
        <v>2</v>
      </c>
      <c r="K670" s="241"/>
      <c r="L670" s="241"/>
      <c r="M670" s="241"/>
      <c r="N670" s="241"/>
      <c r="O670" s="241"/>
      <c r="P670" s="241"/>
      <c r="Q670" s="241"/>
      <c r="R670" s="241"/>
      <c r="S670" s="241"/>
      <c r="T670" s="241"/>
      <c r="U670" s="241"/>
      <c r="V670" s="241"/>
      <c r="W670" s="241"/>
      <c r="X670" s="241"/>
      <c r="Y670" s="241"/>
      <c r="Z670" s="242">
        <f t="shared" si="4313"/>
        <v>19</v>
      </c>
      <c r="AA670" s="243">
        <f t="shared" si="4429"/>
        <v>67</v>
      </c>
      <c r="AB670" s="51"/>
      <c r="AC670" s="56" t="s">
        <v>93</v>
      </c>
      <c r="AD670" s="57">
        <f t="shared" si="4314"/>
        <v>17</v>
      </c>
      <c r="AE670" s="57">
        <f t="shared" si="4274"/>
        <v>0</v>
      </c>
      <c r="AF670" s="57">
        <f t="shared" si="4275"/>
        <v>0</v>
      </c>
      <c r="AG670" s="57">
        <f t="shared" si="4276"/>
        <v>0</v>
      </c>
      <c r="AH670" s="57">
        <f t="shared" si="4277"/>
        <v>2</v>
      </c>
      <c r="AI670" s="57">
        <f t="shared" si="4278"/>
        <v>0</v>
      </c>
      <c r="AJ670" s="57">
        <f t="shared" si="4279"/>
        <v>0</v>
      </c>
      <c r="AK670" s="57">
        <f t="shared" si="4280"/>
        <v>0</v>
      </c>
      <c r="AL670" s="57">
        <f t="shared" si="4315"/>
        <v>0</v>
      </c>
      <c r="AM670" s="57">
        <f t="shared" si="4316"/>
        <v>0</v>
      </c>
      <c r="AN670" s="58">
        <f t="shared" si="4317"/>
        <v>19</v>
      </c>
      <c r="AO670" s="236" t="str">
        <f t="shared" si="4281"/>
        <v/>
      </c>
      <c r="AP670" s="306" t="s">
        <v>28</v>
      </c>
      <c r="AQ670" s="307">
        <f>SUM(C721:C724)</f>
        <v>463</v>
      </c>
      <c r="AR670" s="307">
        <f t="shared" ref="AR670" si="4835">SUM(D721:D724)</f>
        <v>38</v>
      </c>
      <c r="AS670" s="307">
        <f t="shared" ref="AS670" si="4836">SUM(E721:E724)</f>
        <v>2</v>
      </c>
      <c r="AT670" s="307">
        <f t="shared" ref="AT670" si="4837">SUM(F721:F724)</f>
        <v>32</v>
      </c>
      <c r="AU670" s="307">
        <f t="shared" ref="AU670" si="4838">SUM(G721:G724)</f>
        <v>9</v>
      </c>
      <c r="AV670" s="307">
        <f t="shared" ref="AV670" si="4839">SUM(H721:H724)</f>
        <v>0</v>
      </c>
      <c r="AW670" s="307">
        <f t="shared" ref="AW670" si="4840">SUM(I721:I724)</f>
        <v>0</v>
      </c>
      <c r="AX670" s="307">
        <f t="shared" ref="AX670" si="4841">SUM(J721:J724)</f>
        <v>52</v>
      </c>
      <c r="AY670" s="307">
        <f t="shared" ref="AY670" si="4842">SUM(K721:K724)</f>
        <v>6</v>
      </c>
      <c r="AZ670" s="307">
        <f t="shared" ref="AZ670" si="4843">SUM(L721:L724)</f>
        <v>0</v>
      </c>
      <c r="BA670" s="307">
        <f t="shared" ref="BA670" si="4844">SUM(M721:M724)</f>
        <v>0</v>
      </c>
      <c r="BB670" s="307">
        <f t="shared" ref="BB670" si="4845">SUM(N721:N724)</f>
        <v>0</v>
      </c>
      <c r="BC670" s="307">
        <f t="shared" ref="BC670" si="4846">SUM(O721:O724)</f>
        <v>2</v>
      </c>
      <c r="BD670" s="307">
        <f t="shared" ref="BD670" si="4847">SUM(P721:P724)</f>
        <v>0</v>
      </c>
      <c r="BE670" s="307">
        <f t="shared" ref="BE670" si="4848">SUM(Q721:Q724)</f>
        <v>0</v>
      </c>
      <c r="BF670" s="307">
        <f t="shared" ref="BF670" si="4849">SUM(R721:R724)</f>
        <v>3</v>
      </c>
      <c r="BG670" s="307">
        <f t="shared" ref="BG670" si="4850">SUM(S721:S724)</f>
        <v>19</v>
      </c>
      <c r="BH670" s="307">
        <f t="shared" ref="BH670" si="4851">SUM(T721:T724)</f>
        <v>1</v>
      </c>
      <c r="BI670" s="307">
        <f t="shared" ref="BI670" si="4852">SUM(U721:U724)</f>
        <v>0</v>
      </c>
      <c r="BJ670" s="307">
        <f t="shared" ref="BJ670" si="4853">SUM(V721:V724)</f>
        <v>0</v>
      </c>
      <c r="BK670" s="307">
        <f t="shared" ref="BK670" si="4854">SUM(W721:W724)</f>
        <v>0</v>
      </c>
      <c r="BL670" s="307">
        <f t="shared" ref="BL670" si="4855">SUM(X721:X724)</f>
        <v>1</v>
      </c>
      <c r="BM670" s="307">
        <f t="shared" ref="BM670" si="4856">SUM(Y721:Y724)</f>
        <v>0</v>
      </c>
      <c r="BN670" s="308">
        <f t="shared" si="4340"/>
        <v>628</v>
      </c>
      <c r="BO670" s="51" t="str">
        <f t="shared" ref="BO670:BO672" si="4857">IF(BN670=MAX($BN$653:$BN$676),1,IF(BN670=MAX($BN$669:$BN$672),3,""))</f>
        <v/>
      </c>
      <c r="BP670" s="51"/>
      <c r="BQ670" s="51" t="str">
        <f t="shared" si="4342"/>
        <v/>
      </c>
      <c r="BR670" s="152" t="s">
        <v>28</v>
      </c>
      <c r="BS670" s="93">
        <f t="shared" si="4388"/>
        <v>535</v>
      </c>
      <c r="BT670" s="93">
        <f t="shared" ref="BT670" si="4858">SUM(AE721:AE724)</f>
        <v>9</v>
      </c>
      <c r="BU670" s="93">
        <f t="shared" ref="BU670" si="4859">SUM(AF721:AF724)</f>
        <v>0</v>
      </c>
      <c r="BV670" s="93">
        <f t="shared" ref="BV670" si="4860">SUM(AG721:AG724)</f>
        <v>0</v>
      </c>
      <c r="BW670" s="93">
        <f t="shared" ref="BW670" si="4861">SUM(AH721:AH724)</f>
        <v>52</v>
      </c>
      <c r="BX670" s="93">
        <f t="shared" ref="BX670" si="4862">SUM(AI721:AI724)</f>
        <v>6</v>
      </c>
      <c r="BY670" s="93">
        <f t="shared" ref="BY670" si="4863">SUM(AJ721:AJ724)</f>
        <v>0</v>
      </c>
      <c r="BZ670" s="93">
        <f t="shared" ref="BZ670" si="4864">SUM(AK721:AK724)</f>
        <v>0</v>
      </c>
      <c r="CA670" s="93">
        <f t="shared" ref="CA670" si="4865">SUM(AL721:AL724)</f>
        <v>25</v>
      </c>
      <c r="CB670" s="93">
        <f t="shared" ref="CB670" si="4866">SUM(AM721:AM724)</f>
        <v>1</v>
      </c>
      <c r="CC670" s="141">
        <f t="shared" si="4352"/>
        <v>628</v>
      </c>
      <c r="CD670" s="121" t="str">
        <f t="shared" si="4353"/>
        <v/>
      </c>
      <c r="CE670" s="121"/>
      <c r="CF670" s="121" t="str">
        <f t="shared" si="4354"/>
        <v/>
      </c>
      <c r="CG670" s="152" t="s">
        <v>28</v>
      </c>
      <c r="CH670" s="93">
        <f>SUM(AD721:AD724)</f>
        <v>535</v>
      </c>
      <c r="CI670" s="93">
        <f>SUM(AE721:AK724)</f>
        <v>67</v>
      </c>
      <c r="CJ670" s="93">
        <f t="shared" si="4355"/>
        <v>26</v>
      </c>
      <c r="CK670" s="141">
        <f t="shared" si="4356"/>
        <v>628</v>
      </c>
      <c r="CM670" s="202" t="str">
        <f t="shared" si="4357"/>
        <v/>
      </c>
      <c r="CN670" s="152" t="s">
        <v>28</v>
      </c>
      <c r="CO670" s="93">
        <f t="shared" si="4358"/>
        <v>535</v>
      </c>
      <c r="CP670" s="93">
        <f t="shared" si="4359"/>
        <v>67</v>
      </c>
      <c r="CQ670" s="93">
        <f t="shared" si="4360"/>
        <v>26</v>
      </c>
      <c r="CR670" s="141">
        <f t="shared" si="4361"/>
        <v>628</v>
      </c>
      <c r="CS670" s="202" t="str">
        <f t="shared" si="4362"/>
        <v/>
      </c>
      <c r="CT670" s="152" t="s">
        <v>28</v>
      </c>
      <c r="CU670" s="93">
        <f t="shared" si="4363"/>
        <v>535</v>
      </c>
      <c r="CV670" s="93">
        <f t="shared" si="4364"/>
        <v>93</v>
      </c>
      <c r="CW670" s="141">
        <f t="shared" si="4365"/>
        <v>628</v>
      </c>
    </row>
    <row r="671" spans="2:101" s="55" customFormat="1" ht="13.5" hidden="1" outlineLevel="1">
      <c r="B671" s="15" t="s">
        <v>94</v>
      </c>
      <c r="C671" s="240">
        <v>22</v>
      </c>
      <c r="D671" s="240">
        <v>1</v>
      </c>
      <c r="E671" s="240"/>
      <c r="F671" s="240">
        <v>2</v>
      </c>
      <c r="G671" s="241"/>
      <c r="H671" s="241"/>
      <c r="I671" s="241"/>
      <c r="J671" s="241">
        <v>1</v>
      </c>
      <c r="K671" s="241"/>
      <c r="L671" s="241"/>
      <c r="M671" s="241"/>
      <c r="N671" s="241"/>
      <c r="O671" s="241"/>
      <c r="P671" s="241"/>
      <c r="Q671" s="241"/>
      <c r="R671" s="241"/>
      <c r="S671" s="241"/>
      <c r="T671" s="241"/>
      <c r="U671" s="241"/>
      <c r="V671" s="241"/>
      <c r="W671" s="241"/>
      <c r="X671" s="241"/>
      <c r="Y671" s="241"/>
      <c r="Z671" s="242">
        <f t="shared" si="4313"/>
        <v>26</v>
      </c>
      <c r="AA671" s="243">
        <f t="shared" si="4429"/>
        <v>80</v>
      </c>
      <c r="AB671" s="51"/>
      <c r="AC671" s="56" t="s">
        <v>94</v>
      </c>
      <c r="AD671" s="57">
        <f t="shared" si="4314"/>
        <v>25</v>
      </c>
      <c r="AE671" s="57">
        <f t="shared" si="4274"/>
        <v>0</v>
      </c>
      <c r="AF671" s="57">
        <f t="shared" si="4275"/>
        <v>0</v>
      </c>
      <c r="AG671" s="57">
        <f t="shared" si="4276"/>
        <v>0</v>
      </c>
      <c r="AH671" s="57">
        <f t="shared" si="4277"/>
        <v>1</v>
      </c>
      <c r="AI671" s="57">
        <f t="shared" si="4278"/>
        <v>0</v>
      </c>
      <c r="AJ671" s="57">
        <f t="shared" si="4279"/>
        <v>0</v>
      </c>
      <c r="AK671" s="57">
        <f t="shared" si="4280"/>
        <v>0</v>
      </c>
      <c r="AL671" s="57">
        <f t="shared" si="4315"/>
        <v>0</v>
      </c>
      <c r="AM671" s="57">
        <f t="shared" si="4316"/>
        <v>0</v>
      </c>
      <c r="AN671" s="58">
        <f t="shared" si="4317"/>
        <v>26</v>
      </c>
      <c r="AO671" s="236">
        <f t="shared" si="4281"/>
        <v>3</v>
      </c>
      <c r="AP671" s="293" t="s">
        <v>29</v>
      </c>
      <c r="AQ671" s="297">
        <f>SUM(C725:C728)</f>
        <v>511</v>
      </c>
      <c r="AR671" s="297">
        <f t="shared" ref="AR671" si="4867">SUM(D725:D728)</f>
        <v>27</v>
      </c>
      <c r="AS671" s="297">
        <f t="shared" ref="AS671" si="4868">SUM(E725:E728)</f>
        <v>1</v>
      </c>
      <c r="AT671" s="297">
        <f t="shared" ref="AT671" si="4869">SUM(F725:F728)</f>
        <v>26</v>
      </c>
      <c r="AU671" s="297">
        <f t="shared" ref="AU671" si="4870">SUM(G725:G728)</f>
        <v>7</v>
      </c>
      <c r="AV671" s="297">
        <f t="shared" ref="AV671" si="4871">SUM(H725:H728)</f>
        <v>0</v>
      </c>
      <c r="AW671" s="297">
        <f t="shared" ref="AW671" si="4872">SUM(I725:I728)</f>
        <v>0</v>
      </c>
      <c r="AX671" s="297">
        <f t="shared" ref="AX671" si="4873">SUM(J725:J728)</f>
        <v>38</v>
      </c>
      <c r="AY671" s="297">
        <f t="shared" ref="AY671" si="4874">SUM(K725:K728)</f>
        <v>1</v>
      </c>
      <c r="AZ671" s="297">
        <f t="shared" ref="AZ671" si="4875">SUM(L725:L728)</f>
        <v>0</v>
      </c>
      <c r="BA671" s="297">
        <f t="shared" ref="BA671" si="4876">SUM(M725:M728)</f>
        <v>0</v>
      </c>
      <c r="BB671" s="297">
        <f t="shared" ref="BB671" si="4877">SUM(N725:N728)</f>
        <v>0</v>
      </c>
      <c r="BC671" s="297">
        <f t="shared" ref="BC671" si="4878">SUM(O725:O728)</f>
        <v>0</v>
      </c>
      <c r="BD671" s="297">
        <f t="shared" ref="BD671" si="4879">SUM(P725:P728)</f>
        <v>3</v>
      </c>
      <c r="BE671" s="297">
        <f t="shared" ref="BE671" si="4880">SUM(Q725:Q728)</f>
        <v>0</v>
      </c>
      <c r="BF671" s="297">
        <f t="shared" ref="BF671" si="4881">SUM(R725:R728)</f>
        <v>3</v>
      </c>
      <c r="BG671" s="297">
        <f t="shared" ref="BG671" si="4882">SUM(S725:S728)</f>
        <v>19</v>
      </c>
      <c r="BH671" s="297">
        <f t="shared" ref="BH671" si="4883">SUM(T725:T728)</f>
        <v>0</v>
      </c>
      <c r="BI671" s="297">
        <f t="shared" ref="BI671" si="4884">SUM(U725:U728)</f>
        <v>0</v>
      </c>
      <c r="BJ671" s="297">
        <f t="shared" ref="BJ671" si="4885">SUM(V725:V728)</f>
        <v>0</v>
      </c>
      <c r="BK671" s="297">
        <f t="shared" ref="BK671" si="4886">SUM(W725:W728)</f>
        <v>0</v>
      </c>
      <c r="BL671" s="297">
        <f t="shared" ref="BL671" si="4887">SUM(X725:X728)</f>
        <v>0</v>
      </c>
      <c r="BM671" s="297">
        <f t="shared" ref="BM671" si="4888">SUM(Y725:Y728)</f>
        <v>0</v>
      </c>
      <c r="BN671" s="298">
        <f t="shared" si="4340"/>
        <v>636</v>
      </c>
      <c r="BO671" s="51">
        <f t="shared" si="4857"/>
        <v>3</v>
      </c>
      <c r="BP671" s="51"/>
      <c r="BQ671" s="51">
        <f t="shared" si="4342"/>
        <v>3</v>
      </c>
      <c r="BR671" s="152" t="s">
        <v>29</v>
      </c>
      <c r="BS671" s="93">
        <f t="shared" si="4388"/>
        <v>565</v>
      </c>
      <c r="BT671" s="93">
        <f t="shared" ref="BT671" si="4889">SUM(AE725:AE728)</f>
        <v>7</v>
      </c>
      <c r="BU671" s="93">
        <f t="shared" ref="BU671" si="4890">SUM(AF725:AF728)</f>
        <v>0</v>
      </c>
      <c r="BV671" s="93">
        <f t="shared" ref="BV671" si="4891">SUM(AG725:AG728)</f>
        <v>0</v>
      </c>
      <c r="BW671" s="93">
        <f t="shared" ref="BW671" si="4892">SUM(AH725:AH728)</f>
        <v>38</v>
      </c>
      <c r="BX671" s="93">
        <f t="shared" ref="BX671" si="4893">SUM(AI725:AI728)</f>
        <v>1</v>
      </c>
      <c r="BY671" s="93">
        <f t="shared" ref="BY671" si="4894">SUM(AJ725:AJ728)</f>
        <v>0</v>
      </c>
      <c r="BZ671" s="93">
        <f t="shared" ref="BZ671" si="4895">SUM(AK725:AK728)</f>
        <v>0</v>
      </c>
      <c r="CA671" s="93">
        <f t="shared" ref="CA671" si="4896">SUM(AL725:AL728)</f>
        <v>25</v>
      </c>
      <c r="CB671" s="93">
        <f t="shared" ref="CB671" si="4897">SUM(AM725:AM728)</f>
        <v>0</v>
      </c>
      <c r="CC671" s="141">
        <f t="shared" si="4352"/>
        <v>636</v>
      </c>
      <c r="CD671" s="121">
        <f t="shared" si="4353"/>
        <v>3</v>
      </c>
      <c r="CE671" s="121"/>
      <c r="CF671" s="121">
        <f t="shared" si="4354"/>
        <v>3</v>
      </c>
      <c r="CG671" s="152" t="s">
        <v>29</v>
      </c>
      <c r="CH671" s="93">
        <f>SUM(AD725:AD728)</f>
        <v>565</v>
      </c>
      <c r="CI671" s="93">
        <f>SUM(AE725:AK728)</f>
        <v>46</v>
      </c>
      <c r="CJ671" s="93">
        <f t="shared" si="4355"/>
        <v>25</v>
      </c>
      <c r="CK671" s="141">
        <f t="shared" si="4356"/>
        <v>636</v>
      </c>
      <c r="CM671" s="202">
        <f t="shared" si="4357"/>
        <v>3</v>
      </c>
      <c r="CN671" s="152" t="s">
        <v>29</v>
      </c>
      <c r="CO671" s="93">
        <f t="shared" si="4358"/>
        <v>565</v>
      </c>
      <c r="CP671" s="93">
        <f t="shared" si="4359"/>
        <v>46</v>
      </c>
      <c r="CQ671" s="93">
        <f t="shared" si="4360"/>
        <v>25</v>
      </c>
      <c r="CR671" s="141">
        <f t="shared" si="4361"/>
        <v>636</v>
      </c>
      <c r="CS671" s="202">
        <f t="shared" si="4362"/>
        <v>3</v>
      </c>
      <c r="CT671" s="152" t="s">
        <v>29</v>
      </c>
      <c r="CU671" s="93">
        <f t="shared" si="4363"/>
        <v>565</v>
      </c>
      <c r="CV671" s="93">
        <f t="shared" si="4364"/>
        <v>71</v>
      </c>
      <c r="CW671" s="141">
        <f t="shared" si="4365"/>
        <v>636</v>
      </c>
    </row>
    <row r="672" spans="2:101" s="55" customFormat="1" ht="13.5" hidden="1" outlineLevel="1">
      <c r="B672" s="15" t="s">
        <v>95</v>
      </c>
      <c r="C672" s="240">
        <v>32</v>
      </c>
      <c r="D672" s="240">
        <v>1</v>
      </c>
      <c r="E672" s="240"/>
      <c r="F672" s="240">
        <v>2</v>
      </c>
      <c r="G672" s="241"/>
      <c r="H672" s="241"/>
      <c r="I672" s="241"/>
      <c r="J672" s="241">
        <v>2</v>
      </c>
      <c r="K672" s="241"/>
      <c r="L672" s="241"/>
      <c r="M672" s="241"/>
      <c r="N672" s="241"/>
      <c r="O672" s="241"/>
      <c r="P672" s="241"/>
      <c r="Q672" s="241"/>
      <c r="R672" s="241"/>
      <c r="S672" s="241"/>
      <c r="T672" s="241"/>
      <c r="U672" s="241"/>
      <c r="V672" s="241"/>
      <c r="W672" s="241"/>
      <c r="X672" s="241"/>
      <c r="Y672" s="241"/>
      <c r="Z672" s="242">
        <f t="shared" si="4313"/>
        <v>37</v>
      </c>
      <c r="AA672" s="243">
        <f t="shared" si="4429"/>
        <v>104</v>
      </c>
      <c r="AB672" s="51"/>
      <c r="AC672" s="56" t="s">
        <v>95</v>
      </c>
      <c r="AD672" s="57">
        <f t="shared" si="4314"/>
        <v>35</v>
      </c>
      <c r="AE672" s="57">
        <f t="shared" si="4274"/>
        <v>0</v>
      </c>
      <c r="AF672" s="57">
        <f t="shared" si="4275"/>
        <v>0</v>
      </c>
      <c r="AG672" s="57">
        <f t="shared" si="4276"/>
        <v>0</v>
      </c>
      <c r="AH672" s="57">
        <f t="shared" si="4277"/>
        <v>2</v>
      </c>
      <c r="AI672" s="57">
        <f t="shared" si="4278"/>
        <v>0</v>
      </c>
      <c r="AJ672" s="57">
        <f t="shared" si="4279"/>
        <v>0</v>
      </c>
      <c r="AK672" s="57">
        <f t="shared" si="4280"/>
        <v>0</v>
      </c>
      <c r="AL672" s="57">
        <f t="shared" si="4315"/>
        <v>0</v>
      </c>
      <c r="AM672" s="57">
        <f t="shared" si="4316"/>
        <v>0</v>
      </c>
      <c r="AN672" s="58">
        <f t="shared" si="4317"/>
        <v>37</v>
      </c>
      <c r="AO672" s="236" t="str">
        <f t="shared" si="4281"/>
        <v/>
      </c>
      <c r="AP672" s="306" t="s">
        <v>30</v>
      </c>
      <c r="AQ672" s="307">
        <f>SUM(C729:C732)</f>
        <v>498</v>
      </c>
      <c r="AR672" s="307">
        <f t="shared" ref="AR672" si="4898">SUM(D729:D732)</f>
        <v>28</v>
      </c>
      <c r="AS672" s="307">
        <f t="shared" ref="AS672" si="4899">SUM(E729:E732)</f>
        <v>2</v>
      </c>
      <c r="AT672" s="307">
        <f t="shared" ref="AT672" si="4900">SUM(F729:F732)</f>
        <v>26</v>
      </c>
      <c r="AU672" s="307">
        <f t="shared" ref="AU672" si="4901">SUM(G729:G732)</f>
        <v>8</v>
      </c>
      <c r="AV672" s="307">
        <f t="shared" ref="AV672" si="4902">SUM(H729:H732)</f>
        <v>1</v>
      </c>
      <c r="AW672" s="307">
        <f t="shared" ref="AW672" si="4903">SUM(I729:I732)</f>
        <v>0</v>
      </c>
      <c r="AX672" s="307">
        <f t="shared" ref="AX672" si="4904">SUM(J729:J732)</f>
        <v>27</v>
      </c>
      <c r="AY672" s="307">
        <f t="shared" ref="AY672" si="4905">SUM(K729:K732)</f>
        <v>7</v>
      </c>
      <c r="AZ672" s="307">
        <f t="shared" ref="AZ672" si="4906">SUM(L729:L732)</f>
        <v>2</v>
      </c>
      <c r="BA672" s="307">
        <f t="shared" ref="BA672" si="4907">SUM(M729:M732)</f>
        <v>0</v>
      </c>
      <c r="BB672" s="307">
        <f t="shared" ref="BB672" si="4908">SUM(N729:N732)</f>
        <v>0</v>
      </c>
      <c r="BC672" s="307">
        <f t="shared" ref="BC672" si="4909">SUM(O729:O732)</f>
        <v>2</v>
      </c>
      <c r="BD672" s="307">
        <f t="shared" ref="BD672" si="4910">SUM(P729:P732)</f>
        <v>2</v>
      </c>
      <c r="BE672" s="307">
        <f t="shared" ref="BE672" si="4911">SUM(Q729:Q732)</f>
        <v>0</v>
      </c>
      <c r="BF672" s="307">
        <f t="shared" ref="BF672" si="4912">SUM(R729:R732)</f>
        <v>1</v>
      </c>
      <c r="BG672" s="307">
        <f t="shared" ref="BG672" si="4913">SUM(S729:S732)</f>
        <v>26</v>
      </c>
      <c r="BH672" s="307">
        <f t="shared" ref="BH672" si="4914">SUM(T729:T732)</f>
        <v>0</v>
      </c>
      <c r="BI672" s="307">
        <f t="shared" ref="BI672" si="4915">SUM(U729:U732)</f>
        <v>0</v>
      </c>
      <c r="BJ672" s="307">
        <f t="shared" ref="BJ672" si="4916">SUM(V729:V732)</f>
        <v>0</v>
      </c>
      <c r="BK672" s="307">
        <f t="shared" ref="BK672" si="4917">SUM(W729:W732)</f>
        <v>0</v>
      </c>
      <c r="BL672" s="307">
        <f t="shared" ref="BL672" si="4918">SUM(X729:X732)</f>
        <v>0</v>
      </c>
      <c r="BM672" s="307">
        <f t="shared" ref="BM672" si="4919">SUM(Y729:Y732)</f>
        <v>0</v>
      </c>
      <c r="BN672" s="308">
        <f t="shared" si="4340"/>
        <v>630</v>
      </c>
      <c r="BO672" s="51" t="str">
        <f t="shared" si="4857"/>
        <v/>
      </c>
      <c r="BP672" s="51"/>
      <c r="BQ672" s="51" t="str">
        <f t="shared" si="4342"/>
        <v/>
      </c>
      <c r="BR672" s="152" t="s">
        <v>30</v>
      </c>
      <c r="BS672" s="93">
        <f t="shared" si="4388"/>
        <v>554</v>
      </c>
      <c r="BT672" s="93">
        <f t="shared" ref="BT672" si="4920">SUM(AE729:AE732)</f>
        <v>8</v>
      </c>
      <c r="BU672" s="93">
        <f t="shared" ref="BU672" si="4921">SUM(AF729:AF732)</f>
        <v>1</v>
      </c>
      <c r="BV672" s="93">
        <f t="shared" ref="BV672" si="4922">SUM(AG729:AG732)</f>
        <v>0</v>
      </c>
      <c r="BW672" s="93">
        <f t="shared" ref="BW672" si="4923">SUM(AH729:AH732)</f>
        <v>27</v>
      </c>
      <c r="BX672" s="93">
        <f t="shared" ref="BX672" si="4924">SUM(AI729:AI732)</f>
        <v>7</v>
      </c>
      <c r="BY672" s="93">
        <f t="shared" ref="BY672" si="4925">SUM(AJ729:AJ732)</f>
        <v>2</v>
      </c>
      <c r="BZ672" s="93">
        <f t="shared" ref="BZ672" si="4926">SUM(AK729:AK732)</f>
        <v>0</v>
      </c>
      <c r="CA672" s="93">
        <f t="shared" ref="CA672" si="4927">SUM(AL729:AL732)</f>
        <v>31</v>
      </c>
      <c r="CB672" s="93">
        <f t="shared" ref="CB672" si="4928">SUM(AM729:AM732)</f>
        <v>0</v>
      </c>
      <c r="CC672" s="141">
        <f t="shared" si="4352"/>
        <v>630</v>
      </c>
      <c r="CD672" s="121" t="str">
        <f t="shared" si="4353"/>
        <v/>
      </c>
      <c r="CE672" s="121"/>
      <c r="CF672" s="121" t="str">
        <f t="shared" si="4354"/>
        <v/>
      </c>
      <c r="CG672" s="152" t="s">
        <v>30</v>
      </c>
      <c r="CH672" s="93">
        <f>SUM(AD729:AD732)</f>
        <v>554</v>
      </c>
      <c r="CI672" s="93">
        <f>SUM(AE729:AK732)</f>
        <v>45</v>
      </c>
      <c r="CJ672" s="93">
        <f t="shared" si="4355"/>
        <v>31</v>
      </c>
      <c r="CK672" s="141">
        <f t="shared" si="4356"/>
        <v>630</v>
      </c>
      <c r="CM672" s="202" t="str">
        <f t="shared" si="4357"/>
        <v/>
      </c>
      <c r="CN672" s="152" t="s">
        <v>30</v>
      </c>
      <c r="CO672" s="93">
        <f t="shared" si="4358"/>
        <v>554</v>
      </c>
      <c r="CP672" s="93">
        <f t="shared" si="4359"/>
        <v>43</v>
      </c>
      <c r="CQ672" s="93">
        <f t="shared" si="4360"/>
        <v>33</v>
      </c>
      <c r="CR672" s="141">
        <f t="shared" si="4361"/>
        <v>630</v>
      </c>
      <c r="CS672" s="202" t="str">
        <f t="shared" si="4362"/>
        <v/>
      </c>
      <c r="CT672" s="152" t="s">
        <v>30</v>
      </c>
      <c r="CU672" s="93">
        <f t="shared" si="4363"/>
        <v>554</v>
      </c>
      <c r="CV672" s="93">
        <f t="shared" si="4364"/>
        <v>76</v>
      </c>
      <c r="CW672" s="141">
        <f t="shared" si="4365"/>
        <v>630</v>
      </c>
    </row>
    <row r="673" spans="2:101" s="55" customFormat="1" ht="13.5" hidden="1" outlineLevel="1">
      <c r="B673" s="15" t="s">
        <v>96</v>
      </c>
      <c r="C673" s="240">
        <v>25</v>
      </c>
      <c r="D673" s="240">
        <v>2</v>
      </c>
      <c r="E673" s="240"/>
      <c r="F673" s="240"/>
      <c r="G673" s="241"/>
      <c r="H673" s="241"/>
      <c r="I673" s="241"/>
      <c r="J673" s="241">
        <v>1</v>
      </c>
      <c r="K673" s="241"/>
      <c r="L673" s="241"/>
      <c r="M673" s="241"/>
      <c r="N673" s="241"/>
      <c r="O673" s="241"/>
      <c r="P673" s="241"/>
      <c r="Q673" s="241"/>
      <c r="R673" s="241"/>
      <c r="S673" s="241"/>
      <c r="T673" s="241"/>
      <c r="U673" s="241"/>
      <c r="V673" s="241"/>
      <c r="W673" s="241"/>
      <c r="X673" s="241"/>
      <c r="Y673" s="241"/>
      <c r="Z673" s="242">
        <f t="shared" si="4313"/>
        <v>28</v>
      </c>
      <c r="AA673" s="243">
        <f t="shared" si="4429"/>
        <v>110</v>
      </c>
      <c r="AB673" s="51"/>
      <c r="AC673" s="59" t="s">
        <v>96</v>
      </c>
      <c r="AD673" s="60">
        <f t="shared" si="4314"/>
        <v>27</v>
      </c>
      <c r="AE673" s="60">
        <f t="shared" si="4274"/>
        <v>0</v>
      </c>
      <c r="AF673" s="60">
        <f t="shared" si="4275"/>
        <v>0</v>
      </c>
      <c r="AG673" s="60">
        <f t="shared" si="4276"/>
        <v>0</v>
      </c>
      <c r="AH673" s="60">
        <f t="shared" si="4277"/>
        <v>1</v>
      </c>
      <c r="AI673" s="60">
        <f t="shared" si="4278"/>
        <v>0</v>
      </c>
      <c r="AJ673" s="60">
        <f t="shared" si="4279"/>
        <v>0</v>
      </c>
      <c r="AK673" s="60">
        <f t="shared" si="4280"/>
        <v>0</v>
      </c>
      <c r="AL673" s="60">
        <f t="shared" si="4315"/>
        <v>0</v>
      </c>
      <c r="AM673" s="60">
        <f t="shared" si="4316"/>
        <v>0</v>
      </c>
      <c r="AN673" s="61">
        <f t="shared" si="4317"/>
        <v>28</v>
      </c>
      <c r="AO673" s="236" t="str">
        <f t="shared" si="4281"/>
        <v/>
      </c>
      <c r="AP673" s="293" t="s">
        <v>31</v>
      </c>
      <c r="AQ673" s="297">
        <f>SUM(C733:C736)</f>
        <v>456</v>
      </c>
      <c r="AR673" s="297">
        <f t="shared" ref="AR673" si="4929">SUM(D733:D736)</f>
        <v>17</v>
      </c>
      <c r="AS673" s="297">
        <f t="shared" ref="AS673" si="4930">SUM(E733:E736)</f>
        <v>3</v>
      </c>
      <c r="AT673" s="297">
        <f t="shared" ref="AT673" si="4931">SUM(F733:F736)</f>
        <v>21</v>
      </c>
      <c r="AU673" s="297">
        <f t="shared" ref="AU673" si="4932">SUM(G733:G736)</f>
        <v>9</v>
      </c>
      <c r="AV673" s="297">
        <f t="shared" ref="AV673" si="4933">SUM(H733:H736)</f>
        <v>1</v>
      </c>
      <c r="AW673" s="297">
        <f t="shared" ref="AW673" si="4934">SUM(I733:I736)</f>
        <v>1</v>
      </c>
      <c r="AX673" s="297">
        <f t="shared" ref="AX673" si="4935">SUM(J733:J736)</f>
        <v>16</v>
      </c>
      <c r="AY673" s="297">
        <f t="shared" ref="AY673" si="4936">SUM(K733:K736)</f>
        <v>1</v>
      </c>
      <c r="AZ673" s="297">
        <f t="shared" ref="AZ673" si="4937">SUM(L733:L736)</f>
        <v>0</v>
      </c>
      <c r="BA673" s="297">
        <f t="shared" ref="BA673" si="4938">SUM(M733:M736)</f>
        <v>0</v>
      </c>
      <c r="BB673" s="297">
        <f t="shared" ref="BB673" si="4939">SUM(N733:N736)</f>
        <v>0</v>
      </c>
      <c r="BC673" s="297">
        <f t="shared" ref="BC673" si="4940">SUM(O733:O736)</f>
        <v>0</v>
      </c>
      <c r="BD673" s="297">
        <f t="shared" ref="BD673" si="4941">SUM(P733:P736)</f>
        <v>1</v>
      </c>
      <c r="BE673" s="297">
        <f t="shared" ref="BE673" si="4942">SUM(Q733:Q736)</f>
        <v>0</v>
      </c>
      <c r="BF673" s="297">
        <f t="shared" ref="BF673" si="4943">SUM(R733:R736)</f>
        <v>7</v>
      </c>
      <c r="BG673" s="297">
        <f t="shared" ref="BG673" si="4944">SUM(S733:S736)</f>
        <v>24</v>
      </c>
      <c r="BH673" s="297">
        <f t="shared" ref="BH673" si="4945">SUM(T733:T736)</f>
        <v>0</v>
      </c>
      <c r="BI673" s="297">
        <f t="shared" ref="BI673" si="4946">SUM(U733:U736)</f>
        <v>0</v>
      </c>
      <c r="BJ673" s="297">
        <f t="shared" ref="BJ673" si="4947">SUM(V733:V736)</f>
        <v>0</v>
      </c>
      <c r="BK673" s="297">
        <f t="shared" ref="BK673" si="4948">SUM(W733:W736)</f>
        <v>1</v>
      </c>
      <c r="BL673" s="297">
        <f t="shared" ref="BL673" si="4949">SUM(X733:X736)</f>
        <v>0</v>
      </c>
      <c r="BM673" s="297">
        <f t="shared" ref="BM673" si="4950">SUM(Y733:Y736)</f>
        <v>0</v>
      </c>
      <c r="BN673" s="298">
        <f t="shared" si="4340"/>
        <v>558</v>
      </c>
      <c r="BO673" s="51" t="str">
        <f t="shared" ref="BO673:BO676" si="4951">IF(BN673=MAX($BN$653:$BN$676),1,"")</f>
        <v/>
      </c>
      <c r="BP673" s="51"/>
      <c r="BQ673" s="51" t="str">
        <f t="shared" si="4342"/>
        <v/>
      </c>
      <c r="BR673" s="152" t="s">
        <v>31</v>
      </c>
      <c r="BS673" s="93">
        <f t="shared" si="4388"/>
        <v>497</v>
      </c>
      <c r="BT673" s="93">
        <f t="shared" ref="BT673" si="4952">SUM(AE733:AE736)</f>
        <v>9</v>
      </c>
      <c r="BU673" s="93">
        <f t="shared" ref="BU673" si="4953">SUM(AF733:AF736)</f>
        <v>1</v>
      </c>
      <c r="BV673" s="93">
        <f t="shared" ref="BV673" si="4954">SUM(AG733:AG736)</f>
        <v>1</v>
      </c>
      <c r="BW673" s="93">
        <f t="shared" ref="BW673" si="4955">SUM(AH733:AH736)</f>
        <v>16</v>
      </c>
      <c r="BX673" s="93">
        <f t="shared" ref="BX673" si="4956">SUM(AI733:AI736)</f>
        <v>1</v>
      </c>
      <c r="BY673" s="93">
        <f t="shared" ref="BY673" si="4957">SUM(AJ733:AJ736)</f>
        <v>0</v>
      </c>
      <c r="BZ673" s="93">
        <f t="shared" ref="BZ673" si="4958">SUM(AK733:AK736)</f>
        <v>0</v>
      </c>
      <c r="CA673" s="93">
        <f t="shared" ref="CA673" si="4959">SUM(AL733:AL736)</f>
        <v>32</v>
      </c>
      <c r="CB673" s="93">
        <f t="shared" ref="CB673" si="4960">SUM(AM733:AM736)</f>
        <v>1</v>
      </c>
      <c r="CC673" s="141">
        <f t="shared" si="4352"/>
        <v>558</v>
      </c>
      <c r="CD673" s="121" t="str">
        <f t="shared" si="4353"/>
        <v/>
      </c>
      <c r="CE673" s="121"/>
      <c r="CF673" s="121" t="str">
        <f t="shared" si="4354"/>
        <v/>
      </c>
      <c r="CG673" s="152" t="s">
        <v>31</v>
      </c>
      <c r="CH673" s="93">
        <f>SUM(AD733:AD736)</f>
        <v>497</v>
      </c>
      <c r="CI673" s="93">
        <f>SUM(AE733:AK736)</f>
        <v>28</v>
      </c>
      <c r="CJ673" s="93">
        <f t="shared" si="4355"/>
        <v>33</v>
      </c>
      <c r="CK673" s="141">
        <f t="shared" si="4356"/>
        <v>558</v>
      </c>
      <c r="CM673" s="202" t="str">
        <f t="shared" si="4357"/>
        <v/>
      </c>
      <c r="CN673" s="152" t="s">
        <v>31</v>
      </c>
      <c r="CO673" s="93">
        <f t="shared" si="4358"/>
        <v>497</v>
      </c>
      <c r="CP673" s="93">
        <f t="shared" si="4359"/>
        <v>27</v>
      </c>
      <c r="CQ673" s="93">
        <f t="shared" si="4360"/>
        <v>34</v>
      </c>
      <c r="CR673" s="141">
        <f t="shared" si="4361"/>
        <v>558</v>
      </c>
      <c r="CS673" s="202" t="str">
        <f t="shared" si="4362"/>
        <v/>
      </c>
      <c r="CT673" s="152" t="s">
        <v>31</v>
      </c>
      <c r="CU673" s="93">
        <f t="shared" si="4363"/>
        <v>497</v>
      </c>
      <c r="CV673" s="93">
        <f t="shared" si="4364"/>
        <v>61</v>
      </c>
      <c r="CW673" s="141">
        <f t="shared" si="4365"/>
        <v>558</v>
      </c>
    </row>
    <row r="674" spans="2:101" s="55" customFormat="1" ht="13.5" hidden="1" outlineLevel="1">
      <c r="B674" s="15" t="s">
        <v>97</v>
      </c>
      <c r="C674" s="240">
        <v>27</v>
      </c>
      <c r="D674" s="240">
        <v>1</v>
      </c>
      <c r="E674" s="240"/>
      <c r="F674" s="240">
        <v>1</v>
      </c>
      <c r="G674" s="241"/>
      <c r="H674" s="241"/>
      <c r="I674" s="241"/>
      <c r="J674" s="241">
        <v>1</v>
      </c>
      <c r="K674" s="241">
        <v>1</v>
      </c>
      <c r="L674" s="241"/>
      <c r="M674" s="241"/>
      <c r="N674" s="241"/>
      <c r="O674" s="241"/>
      <c r="P674" s="241"/>
      <c r="Q674" s="241"/>
      <c r="R674" s="241"/>
      <c r="S674" s="241"/>
      <c r="T674" s="241"/>
      <c r="U674" s="241"/>
      <c r="V674" s="241"/>
      <c r="W674" s="241"/>
      <c r="X674" s="241"/>
      <c r="Y674" s="241"/>
      <c r="Z674" s="242">
        <f t="shared" si="4313"/>
        <v>31</v>
      </c>
      <c r="AA674" s="243">
        <f t="shared" si="4429"/>
        <v>122</v>
      </c>
      <c r="AB674" s="51"/>
      <c r="AC674" s="59" t="s">
        <v>97</v>
      </c>
      <c r="AD674" s="60">
        <f t="shared" si="4314"/>
        <v>29</v>
      </c>
      <c r="AE674" s="60">
        <f t="shared" si="4274"/>
        <v>0</v>
      </c>
      <c r="AF674" s="60">
        <f t="shared" si="4275"/>
        <v>0</v>
      </c>
      <c r="AG674" s="60">
        <f t="shared" si="4276"/>
        <v>0</v>
      </c>
      <c r="AH674" s="60">
        <f t="shared" si="4277"/>
        <v>1</v>
      </c>
      <c r="AI674" s="60">
        <f t="shared" si="4278"/>
        <v>1</v>
      </c>
      <c r="AJ674" s="60">
        <f t="shared" si="4279"/>
        <v>0</v>
      </c>
      <c r="AK674" s="60">
        <f t="shared" si="4280"/>
        <v>0</v>
      </c>
      <c r="AL674" s="60">
        <f t="shared" si="4315"/>
        <v>0</v>
      </c>
      <c r="AM674" s="60">
        <f t="shared" si="4316"/>
        <v>0</v>
      </c>
      <c r="AN674" s="61">
        <f t="shared" si="4317"/>
        <v>31</v>
      </c>
      <c r="AO674" s="236" t="str">
        <f t="shared" si="4281"/>
        <v/>
      </c>
      <c r="AP674" s="306" t="s">
        <v>32</v>
      </c>
      <c r="AQ674" s="307">
        <f>SUM(C737:C740)</f>
        <v>297</v>
      </c>
      <c r="AR674" s="307">
        <f t="shared" ref="AR674" si="4961">SUM(D737:D740)</f>
        <v>4</v>
      </c>
      <c r="AS674" s="307">
        <f t="shared" ref="AS674" si="4962">SUM(E737:E740)</f>
        <v>2</v>
      </c>
      <c r="AT674" s="307">
        <f t="shared" ref="AT674" si="4963">SUM(F737:F740)</f>
        <v>23</v>
      </c>
      <c r="AU674" s="307">
        <f t="shared" ref="AU674" si="4964">SUM(G737:G740)</f>
        <v>8</v>
      </c>
      <c r="AV674" s="307">
        <f t="shared" ref="AV674" si="4965">SUM(H737:H740)</f>
        <v>3</v>
      </c>
      <c r="AW674" s="307">
        <f t="shared" ref="AW674" si="4966">SUM(I737:I740)</f>
        <v>0</v>
      </c>
      <c r="AX674" s="307">
        <f t="shared" ref="AX674" si="4967">SUM(J737:J740)</f>
        <v>14</v>
      </c>
      <c r="AY674" s="307">
        <f t="shared" ref="AY674" si="4968">SUM(K737:K740)</f>
        <v>2</v>
      </c>
      <c r="AZ674" s="307">
        <f t="shared" ref="AZ674" si="4969">SUM(L737:L740)</f>
        <v>0</v>
      </c>
      <c r="BA674" s="307">
        <f t="shared" ref="BA674" si="4970">SUM(M737:M740)</f>
        <v>0</v>
      </c>
      <c r="BB674" s="307">
        <f t="shared" ref="BB674" si="4971">SUM(N737:N740)</f>
        <v>0</v>
      </c>
      <c r="BC674" s="307">
        <f t="shared" ref="BC674" si="4972">SUM(O737:O740)</f>
        <v>1</v>
      </c>
      <c r="BD674" s="307">
        <f t="shared" ref="BD674" si="4973">SUM(P737:P740)</f>
        <v>0</v>
      </c>
      <c r="BE674" s="307">
        <f t="shared" ref="BE674" si="4974">SUM(Q737:Q740)</f>
        <v>0</v>
      </c>
      <c r="BF674" s="307">
        <f t="shared" ref="BF674" si="4975">SUM(R737:R740)</f>
        <v>0</v>
      </c>
      <c r="BG674" s="307">
        <f t="shared" ref="BG674" si="4976">SUM(S737:S740)</f>
        <v>6</v>
      </c>
      <c r="BH674" s="307">
        <f t="shared" ref="BH674" si="4977">SUM(T737:T740)</f>
        <v>0</v>
      </c>
      <c r="BI674" s="307">
        <f t="shared" ref="BI674" si="4978">SUM(U737:U740)</f>
        <v>0</v>
      </c>
      <c r="BJ674" s="307">
        <f t="shared" ref="BJ674" si="4979">SUM(V737:V740)</f>
        <v>0</v>
      </c>
      <c r="BK674" s="307">
        <f t="shared" ref="BK674" si="4980">SUM(W737:W740)</f>
        <v>0</v>
      </c>
      <c r="BL674" s="307">
        <f t="shared" ref="BL674" si="4981">SUM(X737:X740)</f>
        <v>0</v>
      </c>
      <c r="BM674" s="307">
        <f t="shared" ref="BM674" si="4982">SUM(Y737:Y740)</f>
        <v>0</v>
      </c>
      <c r="BN674" s="308">
        <f t="shared" si="4340"/>
        <v>360</v>
      </c>
      <c r="BO674" s="51" t="str">
        <f t="shared" si="4951"/>
        <v/>
      </c>
      <c r="BP674" s="51"/>
      <c r="BQ674" s="51" t="str">
        <f t="shared" si="4342"/>
        <v/>
      </c>
      <c r="BR674" s="152" t="s">
        <v>32</v>
      </c>
      <c r="BS674" s="93">
        <f t="shared" si="4388"/>
        <v>326</v>
      </c>
      <c r="BT674" s="93">
        <f t="shared" ref="BT674" si="4983">SUM(AE737:AE740)</f>
        <v>8</v>
      </c>
      <c r="BU674" s="93">
        <f t="shared" ref="BU674" si="4984">SUM(AF737:AF740)</f>
        <v>3</v>
      </c>
      <c r="BV674" s="93">
        <f t="shared" ref="BV674" si="4985">SUM(AG737:AG740)</f>
        <v>0</v>
      </c>
      <c r="BW674" s="93">
        <f t="shared" ref="BW674" si="4986">SUM(AH737:AH740)</f>
        <v>14</v>
      </c>
      <c r="BX674" s="93">
        <f t="shared" ref="BX674" si="4987">SUM(AI737:AI740)</f>
        <v>2</v>
      </c>
      <c r="BY674" s="93">
        <f t="shared" ref="BY674" si="4988">SUM(AJ737:AJ740)</f>
        <v>0</v>
      </c>
      <c r="BZ674" s="93">
        <f t="shared" ref="BZ674" si="4989">SUM(AK737:AK740)</f>
        <v>0</v>
      </c>
      <c r="CA674" s="93">
        <f t="shared" ref="CA674" si="4990">SUM(AL737:AL740)</f>
        <v>7</v>
      </c>
      <c r="CB674" s="93">
        <f t="shared" ref="CB674" si="4991">SUM(AM737:AM740)</f>
        <v>0</v>
      </c>
      <c r="CC674" s="141">
        <f t="shared" si="4352"/>
        <v>360</v>
      </c>
      <c r="CD674" s="121" t="str">
        <f t="shared" si="4353"/>
        <v/>
      </c>
      <c r="CE674" s="121"/>
      <c r="CF674" s="121" t="str">
        <f t="shared" si="4354"/>
        <v/>
      </c>
      <c r="CG674" s="152" t="s">
        <v>32</v>
      </c>
      <c r="CH674" s="93">
        <f>SUM(AD737:AD740)</f>
        <v>326</v>
      </c>
      <c r="CI674" s="93">
        <f>SUM(AE737:AK740)</f>
        <v>27</v>
      </c>
      <c r="CJ674" s="93">
        <f t="shared" si="4355"/>
        <v>7</v>
      </c>
      <c r="CK674" s="141">
        <f t="shared" si="4356"/>
        <v>360</v>
      </c>
      <c r="CM674" s="202" t="str">
        <f t="shared" si="4357"/>
        <v/>
      </c>
      <c r="CN674" s="152" t="s">
        <v>32</v>
      </c>
      <c r="CO674" s="93">
        <f t="shared" si="4358"/>
        <v>326</v>
      </c>
      <c r="CP674" s="93">
        <f t="shared" si="4359"/>
        <v>27</v>
      </c>
      <c r="CQ674" s="93">
        <f t="shared" si="4360"/>
        <v>7</v>
      </c>
      <c r="CR674" s="141">
        <f t="shared" si="4361"/>
        <v>360</v>
      </c>
      <c r="CS674" s="202" t="str">
        <f t="shared" si="4362"/>
        <v/>
      </c>
      <c r="CT674" s="152" t="s">
        <v>32</v>
      </c>
      <c r="CU674" s="93">
        <f t="shared" si="4363"/>
        <v>326</v>
      </c>
      <c r="CV674" s="93">
        <f t="shared" si="4364"/>
        <v>34</v>
      </c>
      <c r="CW674" s="141">
        <f t="shared" si="4365"/>
        <v>360</v>
      </c>
    </row>
    <row r="675" spans="2:101" s="55" customFormat="1" ht="13.5" hidden="1" outlineLevel="1">
      <c r="B675" s="15" t="s">
        <v>98</v>
      </c>
      <c r="C675" s="240">
        <v>48</v>
      </c>
      <c r="D675" s="240">
        <v>3</v>
      </c>
      <c r="E675" s="240">
        <v>1</v>
      </c>
      <c r="F675" s="240"/>
      <c r="G675" s="241"/>
      <c r="H675" s="241"/>
      <c r="I675" s="241"/>
      <c r="J675" s="241">
        <v>6</v>
      </c>
      <c r="K675" s="241"/>
      <c r="L675" s="241"/>
      <c r="M675" s="241"/>
      <c r="N675" s="241"/>
      <c r="O675" s="241"/>
      <c r="P675" s="241"/>
      <c r="Q675" s="241"/>
      <c r="R675" s="241"/>
      <c r="S675" s="241"/>
      <c r="T675" s="241"/>
      <c r="U675" s="241"/>
      <c r="V675" s="241"/>
      <c r="W675" s="241"/>
      <c r="X675" s="241"/>
      <c r="Y675" s="241"/>
      <c r="Z675" s="242">
        <f t="shared" si="4313"/>
        <v>58</v>
      </c>
      <c r="AA675" s="243">
        <f t="shared" si="4429"/>
        <v>154</v>
      </c>
      <c r="AB675" s="51"/>
      <c r="AC675" s="59" t="s">
        <v>98</v>
      </c>
      <c r="AD675" s="60">
        <f t="shared" si="4314"/>
        <v>52</v>
      </c>
      <c r="AE675" s="60">
        <f t="shared" si="4274"/>
        <v>0</v>
      </c>
      <c r="AF675" s="60">
        <f t="shared" si="4274"/>
        <v>0</v>
      </c>
      <c r="AG675" s="60">
        <f t="shared" si="4274"/>
        <v>0</v>
      </c>
      <c r="AH675" s="60">
        <f t="shared" si="4274"/>
        <v>6</v>
      </c>
      <c r="AI675" s="60">
        <f t="shared" si="4274"/>
        <v>0</v>
      </c>
      <c r="AJ675" s="60">
        <f t="shared" si="4274"/>
        <v>0</v>
      </c>
      <c r="AK675" s="60">
        <f t="shared" si="4274"/>
        <v>0</v>
      </c>
      <c r="AL675" s="60">
        <f t="shared" si="4315"/>
        <v>0</v>
      </c>
      <c r="AM675" s="60">
        <f t="shared" si="4316"/>
        <v>0</v>
      </c>
      <c r="AN675" s="61">
        <f t="shared" si="4317"/>
        <v>58</v>
      </c>
      <c r="AO675" s="236" t="str">
        <f t="shared" si="4281"/>
        <v/>
      </c>
      <c r="AP675" s="293" t="s">
        <v>33</v>
      </c>
      <c r="AQ675" s="297">
        <f>SUM(C741:C744)</f>
        <v>290</v>
      </c>
      <c r="AR675" s="297">
        <f t="shared" ref="AR675" si="4992">SUM(D741:D744)</f>
        <v>5</v>
      </c>
      <c r="AS675" s="297">
        <f t="shared" ref="AS675" si="4993">SUM(E741:E744)</f>
        <v>2</v>
      </c>
      <c r="AT675" s="297">
        <f t="shared" ref="AT675" si="4994">SUM(F741:F744)</f>
        <v>32</v>
      </c>
      <c r="AU675" s="297">
        <f t="shared" ref="AU675" si="4995">SUM(G741:G744)</f>
        <v>8</v>
      </c>
      <c r="AV675" s="297">
        <f t="shared" ref="AV675" si="4996">SUM(H741:H744)</f>
        <v>0</v>
      </c>
      <c r="AW675" s="297">
        <f t="shared" ref="AW675" si="4997">SUM(I741:I744)</f>
        <v>0</v>
      </c>
      <c r="AX675" s="297">
        <f t="shared" ref="AX675" si="4998">SUM(J741:J744)</f>
        <v>9</v>
      </c>
      <c r="AY675" s="297">
        <f t="shared" ref="AY675" si="4999">SUM(K741:K744)</f>
        <v>1</v>
      </c>
      <c r="AZ675" s="297">
        <f t="shared" ref="AZ675" si="5000">SUM(L741:L744)</f>
        <v>0</v>
      </c>
      <c r="BA675" s="297">
        <f t="shared" ref="BA675" si="5001">SUM(M741:M744)</f>
        <v>0</v>
      </c>
      <c r="BB675" s="297">
        <f t="shared" ref="BB675" si="5002">SUM(N741:N744)</f>
        <v>0</v>
      </c>
      <c r="BC675" s="297">
        <f t="shared" ref="BC675" si="5003">SUM(O741:O744)</f>
        <v>0</v>
      </c>
      <c r="BD675" s="297">
        <f t="shared" ref="BD675" si="5004">SUM(P741:P744)</f>
        <v>0</v>
      </c>
      <c r="BE675" s="297">
        <f t="shared" ref="BE675" si="5005">SUM(Q741:Q744)</f>
        <v>0</v>
      </c>
      <c r="BF675" s="297">
        <f t="shared" ref="BF675" si="5006">SUM(R741:R744)</f>
        <v>0</v>
      </c>
      <c r="BG675" s="297">
        <f t="shared" ref="BG675" si="5007">SUM(S741:S744)</f>
        <v>0</v>
      </c>
      <c r="BH675" s="297">
        <f t="shared" ref="BH675" si="5008">SUM(T741:T744)</f>
        <v>0</v>
      </c>
      <c r="BI675" s="297">
        <f t="shared" ref="BI675" si="5009">SUM(U741:U744)</f>
        <v>0</v>
      </c>
      <c r="BJ675" s="297">
        <f t="shared" ref="BJ675" si="5010">SUM(V741:V744)</f>
        <v>0</v>
      </c>
      <c r="BK675" s="297">
        <f t="shared" ref="BK675" si="5011">SUM(W741:W744)</f>
        <v>1</v>
      </c>
      <c r="BL675" s="297">
        <f t="shared" ref="BL675" si="5012">SUM(X741:X744)</f>
        <v>0</v>
      </c>
      <c r="BM675" s="297">
        <f t="shared" ref="BM675" si="5013">SUM(Y741:Y744)</f>
        <v>0</v>
      </c>
      <c r="BN675" s="298">
        <f t="shared" si="4340"/>
        <v>348</v>
      </c>
      <c r="BO675" s="51" t="str">
        <f t="shared" si="4951"/>
        <v/>
      </c>
      <c r="BP675" s="51"/>
      <c r="BQ675" s="51" t="str">
        <f t="shared" si="4342"/>
        <v/>
      </c>
      <c r="BR675" s="152" t="s">
        <v>33</v>
      </c>
      <c r="BS675" s="93">
        <f t="shared" si="4388"/>
        <v>329</v>
      </c>
      <c r="BT675" s="93">
        <f t="shared" ref="BT675" si="5014">SUM(AE741:AE744)</f>
        <v>8</v>
      </c>
      <c r="BU675" s="93">
        <f t="shared" ref="BU675" si="5015">SUM(AF741:AF744)</f>
        <v>0</v>
      </c>
      <c r="BV675" s="93">
        <f t="shared" ref="BV675" si="5016">SUM(AG741:AG744)</f>
        <v>0</v>
      </c>
      <c r="BW675" s="93">
        <f t="shared" ref="BW675" si="5017">SUM(AH741:AH744)</f>
        <v>9</v>
      </c>
      <c r="BX675" s="93">
        <f t="shared" ref="BX675" si="5018">SUM(AI741:AI744)</f>
        <v>1</v>
      </c>
      <c r="BY675" s="93">
        <f t="shared" ref="BY675" si="5019">SUM(AJ741:AJ744)</f>
        <v>0</v>
      </c>
      <c r="BZ675" s="93">
        <f t="shared" ref="BZ675" si="5020">SUM(AK741:AK744)</f>
        <v>0</v>
      </c>
      <c r="CA675" s="93">
        <f t="shared" ref="CA675" si="5021">SUM(AL741:AL744)</f>
        <v>0</v>
      </c>
      <c r="CB675" s="93">
        <f t="shared" ref="CB675" si="5022">SUM(AM741:AM744)</f>
        <v>1</v>
      </c>
      <c r="CC675" s="141">
        <f t="shared" si="4352"/>
        <v>348</v>
      </c>
      <c r="CD675" s="121" t="str">
        <f t="shared" si="4353"/>
        <v/>
      </c>
      <c r="CE675" s="121"/>
      <c r="CF675" s="121" t="str">
        <f t="shared" si="4354"/>
        <v/>
      </c>
      <c r="CG675" s="152" t="s">
        <v>33</v>
      </c>
      <c r="CH675" s="93">
        <f>SUM(AD741:AD744)</f>
        <v>329</v>
      </c>
      <c r="CI675" s="93">
        <f>SUM(AE741:AK744)</f>
        <v>18</v>
      </c>
      <c r="CJ675" s="93">
        <f t="shared" si="4355"/>
        <v>1</v>
      </c>
      <c r="CK675" s="141">
        <f t="shared" si="4356"/>
        <v>348</v>
      </c>
      <c r="CM675" s="202" t="str">
        <f t="shared" si="4357"/>
        <v/>
      </c>
      <c r="CN675" s="152" t="s">
        <v>33</v>
      </c>
      <c r="CO675" s="93">
        <f t="shared" si="4358"/>
        <v>329</v>
      </c>
      <c r="CP675" s="93">
        <f t="shared" si="4359"/>
        <v>18</v>
      </c>
      <c r="CQ675" s="93">
        <f t="shared" si="4360"/>
        <v>1</v>
      </c>
      <c r="CR675" s="141">
        <f t="shared" si="4361"/>
        <v>348</v>
      </c>
      <c r="CS675" s="202" t="str">
        <f t="shared" si="4362"/>
        <v/>
      </c>
      <c r="CT675" s="152" t="s">
        <v>33</v>
      </c>
      <c r="CU675" s="93">
        <f t="shared" si="4363"/>
        <v>329</v>
      </c>
      <c r="CV675" s="93">
        <f t="shared" si="4364"/>
        <v>19</v>
      </c>
      <c r="CW675" s="141">
        <f t="shared" si="4365"/>
        <v>348</v>
      </c>
    </row>
    <row r="676" spans="2:101" s="55" customFormat="1" ht="14.25" hidden="1" outlineLevel="1" thickBot="1">
      <c r="B676" s="15" t="s">
        <v>99</v>
      </c>
      <c r="C676" s="240">
        <v>51</v>
      </c>
      <c r="D676" s="240">
        <v>1</v>
      </c>
      <c r="E676" s="240">
        <v>1</v>
      </c>
      <c r="F676" s="240"/>
      <c r="G676" s="241"/>
      <c r="H676" s="241"/>
      <c r="I676" s="241"/>
      <c r="J676" s="241">
        <v>1</v>
      </c>
      <c r="K676" s="241"/>
      <c r="L676" s="241"/>
      <c r="M676" s="241"/>
      <c r="N676" s="241"/>
      <c r="O676" s="241"/>
      <c r="P676" s="241"/>
      <c r="Q676" s="241"/>
      <c r="R676" s="241"/>
      <c r="S676" s="241"/>
      <c r="T676" s="241"/>
      <c r="U676" s="241"/>
      <c r="V676" s="241"/>
      <c r="W676" s="241"/>
      <c r="X676" s="241"/>
      <c r="Y676" s="241"/>
      <c r="Z676" s="242">
        <f t="shared" si="4313"/>
        <v>54</v>
      </c>
      <c r="AA676" s="243">
        <f t="shared" si="4429"/>
        <v>171</v>
      </c>
      <c r="AB676" s="51"/>
      <c r="AC676" s="59" t="s">
        <v>99</v>
      </c>
      <c r="AD676" s="60">
        <f t="shared" si="4314"/>
        <v>53</v>
      </c>
      <c r="AE676" s="60">
        <f t="shared" ref="AE676:AK712" si="5023">G676</f>
        <v>0</v>
      </c>
      <c r="AF676" s="60">
        <f t="shared" si="5023"/>
        <v>0</v>
      </c>
      <c r="AG676" s="60">
        <f t="shared" si="5023"/>
        <v>0</v>
      </c>
      <c r="AH676" s="60">
        <f t="shared" si="5023"/>
        <v>1</v>
      </c>
      <c r="AI676" s="60">
        <f t="shared" si="5023"/>
        <v>0</v>
      </c>
      <c r="AJ676" s="60">
        <f t="shared" si="5023"/>
        <v>0</v>
      </c>
      <c r="AK676" s="60">
        <f t="shared" si="5023"/>
        <v>0</v>
      </c>
      <c r="AL676" s="60">
        <f t="shared" si="4315"/>
        <v>0</v>
      </c>
      <c r="AM676" s="60">
        <f t="shared" si="4316"/>
        <v>0</v>
      </c>
      <c r="AN676" s="61">
        <f t="shared" si="4317"/>
        <v>54</v>
      </c>
      <c r="AO676" s="236" t="str">
        <f t="shared" si="4281"/>
        <v/>
      </c>
      <c r="AP676" s="311" t="s">
        <v>34</v>
      </c>
      <c r="AQ676" s="312">
        <f>SUM(C745:C748)</f>
        <v>146</v>
      </c>
      <c r="AR676" s="312">
        <f t="shared" ref="AR676" si="5024">SUM(D745:D748)</f>
        <v>7</v>
      </c>
      <c r="AS676" s="312">
        <f t="shared" ref="AS676" si="5025">SUM(E745:E748)</f>
        <v>1</v>
      </c>
      <c r="AT676" s="312">
        <f t="shared" ref="AT676" si="5026">SUM(F745:F748)</f>
        <v>22</v>
      </c>
      <c r="AU676" s="312">
        <f t="shared" ref="AU676" si="5027">SUM(G745:G748)</f>
        <v>4</v>
      </c>
      <c r="AV676" s="312">
        <f t="shared" ref="AV676" si="5028">SUM(H745:H748)</f>
        <v>0</v>
      </c>
      <c r="AW676" s="312">
        <f t="shared" ref="AW676" si="5029">SUM(I745:I748)</f>
        <v>0</v>
      </c>
      <c r="AX676" s="312">
        <f t="shared" ref="AX676" si="5030">SUM(J745:J748)</f>
        <v>3</v>
      </c>
      <c r="AY676" s="312">
        <f t="shared" ref="AY676" si="5031">SUM(K745:K748)</f>
        <v>0</v>
      </c>
      <c r="AZ676" s="312">
        <f t="shared" ref="AZ676" si="5032">SUM(L745:L748)</f>
        <v>0</v>
      </c>
      <c r="BA676" s="312">
        <f t="shared" ref="BA676" si="5033">SUM(M745:M748)</f>
        <v>0</v>
      </c>
      <c r="BB676" s="312">
        <f t="shared" ref="BB676" si="5034">SUM(N745:N748)</f>
        <v>0</v>
      </c>
      <c r="BC676" s="312">
        <f t="shared" ref="BC676" si="5035">SUM(O745:O748)</f>
        <v>0</v>
      </c>
      <c r="BD676" s="312">
        <f t="shared" ref="BD676" si="5036">SUM(P745:P748)</f>
        <v>0</v>
      </c>
      <c r="BE676" s="312">
        <f t="shared" ref="BE676" si="5037">SUM(Q745:Q748)</f>
        <v>0</v>
      </c>
      <c r="BF676" s="312">
        <f t="shared" ref="BF676" si="5038">SUM(R745:R748)</f>
        <v>0</v>
      </c>
      <c r="BG676" s="312">
        <f t="shared" ref="BG676" si="5039">SUM(S745:S748)</f>
        <v>1</v>
      </c>
      <c r="BH676" s="312">
        <f t="shared" ref="BH676" si="5040">SUM(T745:T748)</f>
        <v>0</v>
      </c>
      <c r="BI676" s="312">
        <f t="shared" ref="BI676" si="5041">SUM(U745:U748)</f>
        <v>0</v>
      </c>
      <c r="BJ676" s="312">
        <f t="shared" ref="BJ676" si="5042">SUM(V745:V748)</f>
        <v>0</v>
      </c>
      <c r="BK676" s="312">
        <f t="shared" ref="BK676" si="5043">SUM(W745:W748)</f>
        <v>0</v>
      </c>
      <c r="BL676" s="312">
        <f t="shared" ref="BL676" si="5044">SUM(X745:X748)</f>
        <v>0</v>
      </c>
      <c r="BM676" s="312">
        <f t="shared" ref="BM676" si="5045">SUM(Y745:Y748)</f>
        <v>0</v>
      </c>
      <c r="BN676" s="313">
        <f t="shared" si="4340"/>
        <v>184</v>
      </c>
      <c r="BO676" s="51" t="str">
        <f t="shared" si="4951"/>
        <v/>
      </c>
      <c r="BP676" s="51"/>
      <c r="BQ676" s="51" t="str">
        <f t="shared" si="4342"/>
        <v/>
      </c>
      <c r="BR676" s="152" t="s">
        <v>34</v>
      </c>
      <c r="BS676" s="93">
        <f t="shared" si="4388"/>
        <v>176</v>
      </c>
      <c r="BT676" s="93">
        <f t="shared" ref="BT676" si="5046">SUM(AE745:AE748)</f>
        <v>4</v>
      </c>
      <c r="BU676" s="93">
        <f t="shared" ref="BU676" si="5047">SUM(AF745:AF748)</f>
        <v>0</v>
      </c>
      <c r="BV676" s="93">
        <f t="shared" ref="BV676" si="5048">SUM(AG745:AG748)</f>
        <v>0</v>
      </c>
      <c r="BW676" s="93">
        <f t="shared" ref="BW676" si="5049">SUM(AH745:AH748)</f>
        <v>3</v>
      </c>
      <c r="BX676" s="93">
        <f t="shared" ref="BX676" si="5050">SUM(AI745:AI748)</f>
        <v>0</v>
      </c>
      <c r="BY676" s="93">
        <f t="shared" ref="BY676" si="5051">SUM(AJ745:AJ748)</f>
        <v>0</v>
      </c>
      <c r="BZ676" s="93">
        <f t="shared" ref="BZ676" si="5052">SUM(AK745:AK748)</f>
        <v>0</v>
      </c>
      <c r="CA676" s="93">
        <f t="shared" ref="CA676" si="5053">SUM(AL745:AL748)</f>
        <v>1</v>
      </c>
      <c r="CB676" s="93">
        <f t="shared" ref="CB676" si="5054">SUM(AM745:AM748)</f>
        <v>0</v>
      </c>
      <c r="CC676" s="141">
        <f t="shared" si="4352"/>
        <v>184</v>
      </c>
      <c r="CD676" s="121" t="str">
        <f t="shared" si="4353"/>
        <v/>
      </c>
      <c r="CE676" s="121"/>
      <c r="CF676" s="121" t="str">
        <f t="shared" si="4354"/>
        <v/>
      </c>
      <c r="CG676" s="152" t="s">
        <v>34</v>
      </c>
      <c r="CH676" s="93">
        <f>SUM(AD745:AD748)</f>
        <v>176</v>
      </c>
      <c r="CI676" s="93">
        <f>SUM(AE745:AK748)</f>
        <v>7</v>
      </c>
      <c r="CJ676" s="93">
        <f t="shared" si="4355"/>
        <v>1</v>
      </c>
      <c r="CK676" s="141">
        <f t="shared" si="4356"/>
        <v>184</v>
      </c>
      <c r="CM676" s="202" t="str">
        <f t="shared" si="4357"/>
        <v/>
      </c>
      <c r="CN676" s="152" t="s">
        <v>34</v>
      </c>
      <c r="CO676" s="93">
        <f t="shared" si="4358"/>
        <v>176</v>
      </c>
      <c r="CP676" s="93">
        <f t="shared" si="4359"/>
        <v>7</v>
      </c>
      <c r="CQ676" s="93">
        <f t="shared" si="4360"/>
        <v>1</v>
      </c>
      <c r="CR676" s="141">
        <f t="shared" si="4361"/>
        <v>184</v>
      </c>
      <c r="CS676" s="202" t="str">
        <f t="shared" si="4362"/>
        <v/>
      </c>
      <c r="CT676" s="152" t="s">
        <v>34</v>
      </c>
      <c r="CU676" s="93">
        <f t="shared" si="4363"/>
        <v>176</v>
      </c>
      <c r="CV676" s="93">
        <f t="shared" si="4364"/>
        <v>8</v>
      </c>
      <c r="CW676" s="141">
        <f t="shared" si="4365"/>
        <v>184</v>
      </c>
    </row>
    <row r="677" spans="2:101" ht="14.25" hidden="1" outlineLevel="1" thickBot="1">
      <c r="B677" s="15" t="s">
        <v>100</v>
      </c>
      <c r="C677" s="240">
        <v>59</v>
      </c>
      <c r="D677" s="240">
        <v>5</v>
      </c>
      <c r="E677" s="240"/>
      <c r="F677" s="240">
        <v>2</v>
      </c>
      <c r="G677" s="241">
        <v>2</v>
      </c>
      <c r="H677" s="241"/>
      <c r="I677" s="241"/>
      <c r="J677" s="241">
        <v>7</v>
      </c>
      <c r="K677" s="241">
        <v>3</v>
      </c>
      <c r="L677" s="241"/>
      <c r="M677" s="241"/>
      <c r="N677" s="241"/>
      <c r="O677" s="241"/>
      <c r="P677" s="241"/>
      <c r="Q677" s="241"/>
      <c r="R677" s="241"/>
      <c r="S677" s="241"/>
      <c r="T677" s="241"/>
      <c r="U677" s="241"/>
      <c r="V677" s="241"/>
      <c r="W677" s="241"/>
      <c r="X677" s="241"/>
      <c r="Y677" s="241"/>
      <c r="Z677" s="242">
        <f t="shared" si="4313"/>
        <v>78</v>
      </c>
      <c r="AA677" s="243">
        <f t="shared" si="4429"/>
        <v>221</v>
      </c>
      <c r="AB677" s="51"/>
      <c r="AC677" s="56" t="s">
        <v>100</v>
      </c>
      <c r="AD677" s="57">
        <f t="shared" si="4314"/>
        <v>66</v>
      </c>
      <c r="AE677" s="57">
        <f t="shared" si="5023"/>
        <v>2</v>
      </c>
      <c r="AF677" s="57">
        <f t="shared" si="5023"/>
        <v>0</v>
      </c>
      <c r="AG677" s="57">
        <f t="shared" si="5023"/>
        <v>0</v>
      </c>
      <c r="AH677" s="57">
        <f t="shared" si="5023"/>
        <v>7</v>
      </c>
      <c r="AI677" s="57">
        <f t="shared" si="5023"/>
        <v>3</v>
      </c>
      <c r="AJ677" s="57">
        <f t="shared" si="5023"/>
        <v>0</v>
      </c>
      <c r="AK677" s="57">
        <f t="shared" si="5023"/>
        <v>0</v>
      </c>
      <c r="AL677" s="57">
        <f t="shared" si="4315"/>
        <v>0</v>
      </c>
      <c r="AM677" s="57">
        <f t="shared" si="4316"/>
        <v>0</v>
      </c>
      <c r="AN677" s="58">
        <f t="shared" si="4317"/>
        <v>78</v>
      </c>
      <c r="AO677" s="236"/>
      <c r="AP677" s="305" t="s">
        <v>8</v>
      </c>
      <c r="AQ677" s="303">
        <f>SUM(AQ653:AQ676)</f>
        <v>7432</v>
      </c>
      <c r="AR677" s="303">
        <f t="shared" ref="AR677:BN677" si="5055">SUM(AR653:AR676)</f>
        <v>471</v>
      </c>
      <c r="AS677" s="303">
        <f t="shared" si="5055"/>
        <v>33</v>
      </c>
      <c r="AT677" s="303">
        <f t="shared" si="5055"/>
        <v>470</v>
      </c>
      <c r="AU677" s="303">
        <f t="shared" si="5055"/>
        <v>155</v>
      </c>
      <c r="AV677" s="303">
        <f t="shared" si="5055"/>
        <v>5</v>
      </c>
      <c r="AW677" s="303">
        <f t="shared" si="5055"/>
        <v>3</v>
      </c>
      <c r="AX677" s="303">
        <f t="shared" si="5055"/>
        <v>657</v>
      </c>
      <c r="AY677" s="303">
        <f t="shared" si="5055"/>
        <v>81</v>
      </c>
      <c r="AZ677" s="303">
        <f t="shared" si="5055"/>
        <v>6</v>
      </c>
      <c r="BA677" s="303">
        <f t="shared" si="5055"/>
        <v>7</v>
      </c>
      <c r="BB677" s="303">
        <f t="shared" si="5055"/>
        <v>0</v>
      </c>
      <c r="BC677" s="303">
        <f t="shared" si="5055"/>
        <v>11</v>
      </c>
      <c r="BD677" s="303">
        <f t="shared" si="5055"/>
        <v>14</v>
      </c>
      <c r="BE677" s="303">
        <f t="shared" si="5055"/>
        <v>0</v>
      </c>
      <c r="BF677" s="303">
        <f t="shared" si="5055"/>
        <v>45</v>
      </c>
      <c r="BG677" s="303">
        <f t="shared" si="5055"/>
        <v>180</v>
      </c>
      <c r="BH677" s="303">
        <f t="shared" si="5055"/>
        <v>2</v>
      </c>
      <c r="BI677" s="303">
        <f t="shared" si="5055"/>
        <v>0</v>
      </c>
      <c r="BJ677" s="303">
        <f t="shared" si="5055"/>
        <v>1</v>
      </c>
      <c r="BK677" s="303">
        <f t="shared" si="5055"/>
        <v>5</v>
      </c>
      <c r="BL677" s="303">
        <f t="shared" si="5055"/>
        <v>4</v>
      </c>
      <c r="BM677" s="303">
        <f t="shared" si="5055"/>
        <v>0</v>
      </c>
      <c r="BN677" s="304">
        <f t="shared" si="5055"/>
        <v>9582</v>
      </c>
      <c r="BO677" s="62"/>
      <c r="BP677" s="62"/>
      <c r="BQ677" s="51"/>
      <c r="BR677" s="142" t="s">
        <v>8</v>
      </c>
      <c r="BS677" s="143">
        <f>SUM(BS653:BS676)</f>
        <v>8406</v>
      </c>
      <c r="BT677" s="143">
        <f t="shared" ref="BT677:CC677" si="5056">SUM(BT653:BT676)</f>
        <v>155</v>
      </c>
      <c r="BU677" s="143">
        <f t="shared" si="5056"/>
        <v>5</v>
      </c>
      <c r="BV677" s="143">
        <f t="shared" si="5056"/>
        <v>3</v>
      </c>
      <c r="BW677" s="143">
        <f t="shared" si="5056"/>
        <v>657</v>
      </c>
      <c r="BX677" s="143">
        <f t="shared" si="5056"/>
        <v>81</v>
      </c>
      <c r="BY677" s="143">
        <f t="shared" si="5056"/>
        <v>6</v>
      </c>
      <c r="BZ677" s="143">
        <f t="shared" si="5056"/>
        <v>7</v>
      </c>
      <c r="CA677" s="143">
        <f t="shared" si="5056"/>
        <v>252</v>
      </c>
      <c r="CB677" s="143">
        <f t="shared" si="5056"/>
        <v>10</v>
      </c>
      <c r="CC677" s="144">
        <f t="shared" si="5056"/>
        <v>9582</v>
      </c>
      <c r="CD677" s="51"/>
      <c r="CE677" s="51"/>
      <c r="CF677" s="51"/>
      <c r="CG677" s="142" t="s">
        <v>8</v>
      </c>
      <c r="CH677" s="143">
        <f>SUM(CH653:CH676)</f>
        <v>8406</v>
      </c>
      <c r="CI677" s="143">
        <f>SUM(CI653:CI676)</f>
        <v>914</v>
      </c>
      <c r="CJ677" s="143">
        <f>SUM(CJ653:CJ676)</f>
        <v>262</v>
      </c>
      <c r="CK677" s="144">
        <f>SUM(CK653:CK676)</f>
        <v>9582</v>
      </c>
      <c r="CN677" s="142" t="s">
        <v>8</v>
      </c>
      <c r="CO677" s="143">
        <f>SUM(CO653:CO676)</f>
        <v>8406</v>
      </c>
      <c r="CP677" s="143">
        <f>SUM(CP653:CP676)</f>
        <v>898</v>
      </c>
      <c r="CQ677" s="143">
        <f>SUM(CQ653:CQ676)</f>
        <v>278</v>
      </c>
      <c r="CR677" s="144">
        <f>SUM(CR653:CR676)</f>
        <v>9582</v>
      </c>
      <c r="CT677" s="142" t="s">
        <v>8</v>
      </c>
      <c r="CU677" s="143">
        <f>SUM(CU653:CU676)</f>
        <v>8406</v>
      </c>
      <c r="CV677" s="143">
        <f>SUM(CV653:CV676)</f>
        <v>1176</v>
      </c>
      <c r="CW677" s="144">
        <f>SUM(CW653:CW676)</f>
        <v>9582</v>
      </c>
    </row>
    <row r="678" spans="2:101" ht="13.5" hidden="1" outlineLevel="1">
      <c r="B678" s="15" t="s">
        <v>101</v>
      </c>
      <c r="C678" s="240">
        <v>71</v>
      </c>
      <c r="D678" s="240">
        <v>2</v>
      </c>
      <c r="E678" s="240"/>
      <c r="F678" s="240"/>
      <c r="G678" s="241"/>
      <c r="H678" s="241"/>
      <c r="I678" s="241"/>
      <c r="J678" s="241">
        <v>3</v>
      </c>
      <c r="K678" s="241"/>
      <c r="L678" s="241"/>
      <c r="M678" s="241"/>
      <c r="N678" s="241"/>
      <c r="O678" s="241"/>
      <c r="P678" s="241"/>
      <c r="Q678" s="241"/>
      <c r="R678" s="241"/>
      <c r="S678" s="241"/>
      <c r="T678" s="241"/>
      <c r="U678" s="241"/>
      <c r="V678" s="241"/>
      <c r="W678" s="241"/>
      <c r="X678" s="241"/>
      <c r="Y678" s="241"/>
      <c r="Z678" s="242">
        <f t="shared" si="4313"/>
        <v>76</v>
      </c>
      <c r="AA678" s="243">
        <f t="shared" si="4429"/>
        <v>266</v>
      </c>
      <c r="AB678" s="51"/>
      <c r="AC678" s="56" t="s">
        <v>101</v>
      </c>
      <c r="AD678" s="57">
        <f t="shared" si="4314"/>
        <v>73</v>
      </c>
      <c r="AE678" s="57">
        <f t="shared" si="5023"/>
        <v>0</v>
      </c>
      <c r="AF678" s="57">
        <f t="shared" si="5023"/>
        <v>0</v>
      </c>
      <c r="AG678" s="57">
        <f t="shared" si="5023"/>
        <v>0</v>
      </c>
      <c r="AH678" s="57">
        <f t="shared" si="5023"/>
        <v>3</v>
      </c>
      <c r="AI678" s="57">
        <f t="shared" si="5023"/>
        <v>0</v>
      </c>
      <c r="AJ678" s="57">
        <f t="shared" si="5023"/>
        <v>0</v>
      </c>
      <c r="AK678" s="57">
        <f t="shared" si="5023"/>
        <v>0</v>
      </c>
      <c r="AL678" s="57">
        <f t="shared" si="4315"/>
        <v>0</v>
      </c>
      <c r="AM678" s="57">
        <f t="shared" si="4316"/>
        <v>0</v>
      </c>
      <c r="AN678" s="58">
        <f t="shared" si="4317"/>
        <v>76</v>
      </c>
      <c r="AO678" s="236"/>
      <c r="AP678" s="51"/>
      <c r="AQ678" s="51"/>
      <c r="AR678" s="51"/>
      <c r="AS678" s="51"/>
      <c r="AT678" s="51"/>
      <c r="AU678" s="51"/>
      <c r="AV678" s="51"/>
      <c r="AW678" s="51"/>
      <c r="AX678" s="51"/>
      <c r="AY678" s="51"/>
      <c r="AZ678" s="51"/>
      <c r="BA678" s="51"/>
      <c r="BB678" s="51"/>
      <c r="BC678" s="51"/>
      <c r="BD678" s="51"/>
      <c r="BE678" s="51"/>
      <c r="BF678" s="51"/>
      <c r="BG678" s="51"/>
      <c r="BH678" s="51"/>
      <c r="BI678" s="51"/>
      <c r="BJ678" s="51"/>
      <c r="BK678" s="51"/>
      <c r="BL678" s="51"/>
      <c r="BM678" s="51"/>
      <c r="BN678" s="51"/>
      <c r="BO678" s="51"/>
      <c r="BP678" s="51"/>
      <c r="BQ678" s="51"/>
      <c r="BR678" s="63"/>
      <c r="BS678" s="63"/>
      <c r="BT678" s="63"/>
      <c r="BU678" s="63"/>
      <c r="BV678" s="63"/>
      <c r="BW678" s="63"/>
      <c r="BX678" s="63"/>
      <c r="BY678" s="63"/>
      <c r="BZ678" s="63"/>
      <c r="CA678" s="63"/>
      <c r="CB678" s="63"/>
      <c r="CC678" s="63"/>
      <c r="CD678" s="63"/>
      <c r="CE678" s="63"/>
      <c r="CF678" s="63"/>
      <c r="CG678" s="63"/>
      <c r="CH678" s="63"/>
      <c r="CI678" s="63"/>
      <c r="CJ678" s="63"/>
      <c r="CK678" s="63"/>
    </row>
    <row r="679" spans="2:101" ht="13.5" hidden="1" outlineLevel="1">
      <c r="B679" s="15" t="s">
        <v>102</v>
      </c>
      <c r="C679" s="240">
        <v>107</v>
      </c>
      <c r="D679" s="240">
        <v>2</v>
      </c>
      <c r="E679" s="240"/>
      <c r="F679" s="240">
        <v>3</v>
      </c>
      <c r="G679" s="241">
        <v>1</v>
      </c>
      <c r="H679" s="241"/>
      <c r="I679" s="241"/>
      <c r="J679" s="241">
        <v>1</v>
      </c>
      <c r="K679" s="241"/>
      <c r="L679" s="241"/>
      <c r="M679" s="241"/>
      <c r="N679" s="241"/>
      <c r="O679" s="241"/>
      <c r="P679" s="241"/>
      <c r="Q679" s="241"/>
      <c r="R679" s="241"/>
      <c r="S679" s="241"/>
      <c r="T679" s="241"/>
      <c r="U679" s="241"/>
      <c r="V679" s="241"/>
      <c r="W679" s="241"/>
      <c r="X679" s="241"/>
      <c r="Y679" s="241"/>
      <c r="Z679" s="242">
        <f t="shared" si="4313"/>
        <v>114</v>
      </c>
      <c r="AA679" s="243">
        <f t="shared" si="4429"/>
        <v>322</v>
      </c>
      <c r="AB679" s="51"/>
      <c r="AC679" s="56" t="s">
        <v>102</v>
      </c>
      <c r="AD679" s="57">
        <f t="shared" si="4314"/>
        <v>112</v>
      </c>
      <c r="AE679" s="57">
        <f t="shared" si="5023"/>
        <v>1</v>
      </c>
      <c r="AF679" s="57">
        <f t="shared" si="5023"/>
        <v>0</v>
      </c>
      <c r="AG679" s="57">
        <f t="shared" si="5023"/>
        <v>0</v>
      </c>
      <c r="AH679" s="57">
        <f t="shared" si="5023"/>
        <v>1</v>
      </c>
      <c r="AI679" s="57">
        <f t="shared" si="5023"/>
        <v>0</v>
      </c>
      <c r="AJ679" s="57">
        <f t="shared" si="5023"/>
        <v>0</v>
      </c>
      <c r="AK679" s="57">
        <f t="shared" si="5023"/>
        <v>0</v>
      </c>
      <c r="AL679" s="57">
        <f t="shared" si="4315"/>
        <v>0</v>
      </c>
      <c r="AM679" s="57">
        <f t="shared" si="4316"/>
        <v>0</v>
      </c>
      <c r="AN679" s="58">
        <f t="shared" si="4317"/>
        <v>114</v>
      </c>
      <c r="AO679" s="236"/>
      <c r="AP679" s="138"/>
      <c r="AQ679" s="134" t="str">
        <f>BS679</f>
        <v>HORA PICO DIA</v>
      </c>
      <c r="AR679" s="135"/>
      <c r="AS679" s="135"/>
      <c r="AT679" s="134" t="str">
        <f t="shared" ref="AT679:AT681" si="5057">BV679</f>
        <v>07:00-08:00</v>
      </c>
      <c r="AU679" s="135"/>
      <c r="AV679" s="136" t="str">
        <f t="shared" ref="AV679" si="5058">BX679</f>
        <v>Hora Pico dia igual a Hora Pico Manhã</v>
      </c>
      <c r="AW679" s="51"/>
      <c r="AX679" s="51"/>
      <c r="AY679" s="51"/>
      <c r="AZ679" s="51"/>
      <c r="BA679" s="51"/>
      <c r="BB679" s="51"/>
      <c r="BC679" s="51"/>
      <c r="BD679" s="51"/>
      <c r="BE679" s="51"/>
      <c r="BF679" s="51"/>
      <c r="BG679" s="51"/>
      <c r="BH679" s="51"/>
      <c r="BI679" s="51"/>
      <c r="BJ679" s="51"/>
      <c r="BK679" s="51"/>
      <c r="BL679" s="51"/>
      <c r="BM679" s="51"/>
      <c r="BN679" s="51"/>
      <c r="BO679" s="51"/>
      <c r="BP679" s="51"/>
      <c r="BQ679" s="51"/>
      <c r="BR679" s="138"/>
      <c r="BS679" s="134" t="str">
        <f>V644</f>
        <v>HORA PICO DIA</v>
      </c>
      <c r="BT679" s="135"/>
      <c r="BU679" s="135"/>
      <c r="BV679" s="134" t="str">
        <f>Y644</f>
        <v>07:00-08:00</v>
      </c>
      <c r="BW679" s="135"/>
      <c r="BX679" s="136" t="str">
        <f>IF(BV679=BV680,"Hora Pico dia igual a Hora Pico Manhã",IF(BV679=BV681,"Hora Pico Dia igual a Hora Pico Tarde",""))</f>
        <v>Hora Pico dia igual a Hora Pico Manhã</v>
      </c>
      <c r="BY679" s="63"/>
      <c r="BZ679" s="63"/>
      <c r="CA679" s="63"/>
      <c r="CB679" s="63"/>
      <c r="CC679" s="63"/>
      <c r="CD679" s="63"/>
      <c r="CE679" s="63"/>
      <c r="CF679" s="63"/>
      <c r="CG679" s="63"/>
      <c r="CH679" s="63"/>
      <c r="CI679" s="63"/>
      <c r="CJ679" s="63"/>
      <c r="CK679" s="63"/>
    </row>
    <row r="680" spans="2:101" ht="13.5" hidden="1" outlineLevel="1">
      <c r="B680" s="15" t="s">
        <v>103</v>
      </c>
      <c r="C680" s="240">
        <v>112</v>
      </c>
      <c r="D680" s="240">
        <v>5</v>
      </c>
      <c r="E680" s="240"/>
      <c r="F680" s="240">
        <v>9</v>
      </c>
      <c r="G680" s="241">
        <v>2</v>
      </c>
      <c r="H680" s="241"/>
      <c r="I680" s="241"/>
      <c r="J680" s="241">
        <v>6</v>
      </c>
      <c r="K680" s="241"/>
      <c r="L680" s="241">
        <v>1</v>
      </c>
      <c r="M680" s="241">
        <v>1</v>
      </c>
      <c r="N680" s="241"/>
      <c r="O680" s="241"/>
      <c r="P680" s="241"/>
      <c r="Q680" s="241"/>
      <c r="R680" s="241"/>
      <c r="S680" s="241"/>
      <c r="T680" s="241"/>
      <c r="U680" s="241"/>
      <c r="V680" s="241"/>
      <c r="W680" s="241"/>
      <c r="X680" s="241"/>
      <c r="Y680" s="241"/>
      <c r="Z680" s="242">
        <f t="shared" si="4313"/>
        <v>136</v>
      </c>
      <c r="AA680" s="243">
        <f t="shared" si="4429"/>
        <v>404</v>
      </c>
      <c r="AB680" s="51"/>
      <c r="AC680" s="56" t="s">
        <v>103</v>
      </c>
      <c r="AD680" s="57">
        <f t="shared" si="4314"/>
        <v>126</v>
      </c>
      <c r="AE680" s="57">
        <f t="shared" si="5023"/>
        <v>2</v>
      </c>
      <c r="AF680" s="57">
        <f t="shared" si="5023"/>
        <v>0</v>
      </c>
      <c r="AG680" s="57">
        <f t="shared" si="5023"/>
        <v>0</v>
      </c>
      <c r="AH680" s="57">
        <f t="shared" si="5023"/>
        <v>6</v>
      </c>
      <c r="AI680" s="57">
        <f t="shared" si="5023"/>
        <v>0</v>
      </c>
      <c r="AJ680" s="57">
        <f t="shared" si="5023"/>
        <v>1</v>
      </c>
      <c r="AK680" s="57">
        <f t="shared" si="5023"/>
        <v>1</v>
      </c>
      <c r="AL680" s="57">
        <f t="shared" si="4315"/>
        <v>0</v>
      </c>
      <c r="AM680" s="57">
        <f t="shared" si="4316"/>
        <v>0</v>
      </c>
      <c r="AN680" s="58">
        <f t="shared" si="4317"/>
        <v>136</v>
      </c>
      <c r="AO680" s="236"/>
      <c r="AP680" s="155"/>
      <c r="AQ680" s="134" t="str">
        <f t="shared" ref="AQ680:AQ681" si="5059">BS680</f>
        <v>HORA PICO MANHÃ</v>
      </c>
      <c r="AR680" s="135"/>
      <c r="AS680" s="135"/>
      <c r="AT680" s="134" t="str">
        <f t="shared" si="5057"/>
        <v>07:00-08:00</v>
      </c>
      <c r="AU680" s="135"/>
      <c r="AV680" s="136"/>
      <c r="AW680" s="51"/>
      <c r="AX680" s="51"/>
      <c r="AY680" s="51"/>
      <c r="AZ680" s="51"/>
      <c r="BA680" s="51"/>
      <c r="BB680" s="51"/>
      <c r="BC680" s="51"/>
      <c r="BD680" s="51"/>
      <c r="BE680" s="51"/>
      <c r="BF680" s="51"/>
      <c r="BG680" s="51"/>
      <c r="BH680" s="51"/>
      <c r="BI680" s="51"/>
      <c r="BJ680" s="51"/>
      <c r="BK680" s="51"/>
      <c r="BL680" s="51"/>
      <c r="BM680" s="51"/>
      <c r="BN680" s="51"/>
      <c r="BO680" s="51"/>
      <c r="BP680" s="51"/>
      <c r="BQ680" s="51"/>
      <c r="BR680" s="155"/>
      <c r="BS680" s="134" t="str">
        <f>V645</f>
        <v>HORA PICO MANHÃ</v>
      </c>
      <c r="BT680" s="135"/>
      <c r="BU680" s="135"/>
      <c r="BV680" s="134" t="str">
        <f>Y645</f>
        <v>07:00-08:00</v>
      </c>
      <c r="BW680" s="135"/>
      <c r="BX680" s="136"/>
      <c r="BY680" s="63"/>
      <c r="BZ680" s="63"/>
      <c r="CA680" s="63"/>
      <c r="CB680" s="63"/>
      <c r="CC680" s="63"/>
      <c r="CD680" s="63"/>
      <c r="CE680" s="63"/>
      <c r="CF680" s="63"/>
      <c r="CG680" s="63"/>
      <c r="CH680" s="63"/>
      <c r="CI680" s="63"/>
      <c r="CJ680" s="63"/>
      <c r="CK680" s="63"/>
    </row>
    <row r="681" spans="2:101" ht="13.5" hidden="1" outlineLevel="1">
      <c r="B681" s="15" t="s">
        <v>104</v>
      </c>
      <c r="C681" s="240">
        <v>131</v>
      </c>
      <c r="D681" s="240">
        <v>3</v>
      </c>
      <c r="E681" s="240"/>
      <c r="F681" s="240">
        <v>7</v>
      </c>
      <c r="G681" s="241">
        <v>2</v>
      </c>
      <c r="H681" s="241"/>
      <c r="I681" s="241">
        <v>1</v>
      </c>
      <c r="J681" s="241">
        <v>4</v>
      </c>
      <c r="K681" s="241"/>
      <c r="L681" s="241"/>
      <c r="M681" s="241"/>
      <c r="N681" s="241"/>
      <c r="O681" s="241"/>
      <c r="P681" s="241"/>
      <c r="Q681" s="241"/>
      <c r="R681" s="241"/>
      <c r="S681" s="241"/>
      <c r="T681" s="241"/>
      <c r="U681" s="241"/>
      <c r="V681" s="241"/>
      <c r="W681" s="241"/>
      <c r="X681" s="241"/>
      <c r="Y681" s="241"/>
      <c r="Z681" s="242">
        <f t="shared" si="4313"/>
        <v>148</v>
      </c>
      <c r="AA681" s="243">
        <f t="shared" si="4429"/>
        <v>474</v>
      </c>
      <c r="AB681" s="51"/>
      <c r="AC681" s="59" t="s">
        <v>104</v>
      </c>
      <c r="AD681" s="60">
        <f t="shared" si="4314"/>
        <v>141</v>
      </c>
      <c r="AE681" s="60">
        <f t="shared" si="5023"/>
        <v>2</v>
      </c>
      <c r="AF681" s="60">
        <f t="shared" si="5023"/>
        <v>0</v>
      </c>
      <c r="AG681" s="60">
        <f t="shared" si="5023"/>
        <v>1</v>
      </c>
      <c r="AH681" s="60">
        <f t="shared" si="5023"/>
        <v>4</v>
      </c>
      <c r="AI681" s="60">
        <f t="shared" si="5023"/>
        <v>0</v>
      </c>
      <c r="AJ681" s="60">
        <f t="shared" si="5023"/>
        <v>0</v>
      </c>
      <c r="AK681" s="60">
        <f t="shared" si="5023"/>
        <v>0</v>
      </c>
      <c r="AL681" s="60">
        <f t="shared" si="4315"/>
        <v>0</v>
      </c>
      <c r="AM681" s="60">
        <f t="shared" si="4316"/>
        <v>0</v>
      </c>
      <c r="AN681" s="61">
        <f t="shared" si="4317"/>
        <v>148</v>
      </c>
      <c r="AO681" s="236"/>
      <c r="AP681" s="139"/>
      <c r="AQ681" s="134" t="str">
        <f t="shared" si="5059"/>
        <v>HORA PICO TARDE</v>
      </c>
      <c r="AR681" s="116"/>
      <c r="AS681" s="116"/>
      <c r="AT681" s="134" t="str">
        <f t="shared" si="5057"/>
        <v>18:00-19:00</v>
      </c>
      <c r="AU681" s="116"/>
      <c r="AV681" s="136"/>
      <c r="AW681" s="51"/>
      <c r="AX681" s="51"/>
      <c r="AY681" s="51"/>
      <c r="AZ681" s="51"/>
      <c r="BA681" s="51"/>
      <c r="BB681" s="51"/>
      <c r="BC681" s="51"/>
      <c r="BD681" s="51"/>
      <c r="BE681" s="51"/>
      <c r="BF681" s="51"/>
      <c r="BG681" s="51"/>
      <c r="BH681" s="51"/>
      <c r="BI681" s="51"/>
      <c r="BJ681" s="51"/>
      <c r="BK681" s="51"/>
      <c r="BL681" s="51"/>
      <c r="BM681" s="51"/>
      <c r="BN681" s="51"/>
      <c r="BO681" s="51"/>
      <c r="BP681" s="51"/>
      <c r="BQ681" s="51"/>
      <c r="BR681" s="139"/>
      <c r="BS681" s="134" t="str">
        <f>V646</f>
        <v>HORA PICO TARDE</v>
      </c>
      <c r="BT681" s="116"/>
      <c r="BU681" s="116"/>
      <c r="BV681" s="134" t="str">
        <f>Y646</f>
        <v>18:00-19:00</v>
      </c>
      <c r="BW681" s="116"/>
      <c r="BX681" s="136"/>
      <c r="BY681" s="63"/>
      <c r="BZ681" s="63"/>
      <c r="CA681" s="63"/>
      <c r="CB681" s="63"/>
      <c r="CC681" s="63"/>
      <c r="CD681" s="63"/>
      <c r="CE681" s="63"/>
      <c r="CF681" s="63"/>
      <c r="CG681" s="63"/>
      <c r="CH681" s="63"/>
      <c r="CI681" s="63"/>
      <c r="CJ681" s="63"/>
      <c r="CK681" s="63"/>
    </row>
    <row r="682" spans="2:101" ht="13.5" hidden="1" outlineLevel="1">
      <c r="B682" s="15" t="s">
        <v>105</v>
      </c>
      <c r="C682" s="240">
        <v>151</v>
      </c>
      <c r="D682" s="240">
        <v>8</v>
      </c>
      <c r="E682" s="240"/>
      <c r="F682" s="240">
        <v>7</v>
      </c>
      <c r="G682" s="241">
        <v>12</v>
      </c>
      <c r="H682" s="241"/>
      <c r="I682" s="241"/>
      <c r="J682" s="241">
        <v>5</v>
      </c>
      <c r="K682" s="241"/>
      <c r="L682" s="241"/>
      <c r="M682" s="241"/>
      <c r="N682" s="241"/>
      <c r="O682" s="241"/>
      <c r="P682" s="241"/>
      <c r="Q682" s="241"/>
      <c r="R682" s="241"/>
      <c r="S682" s="241"/>
      <c r="T682" s="241"/>
      <c r="U682" s="241"/>
      <c r="V682" s="241"/>
      <c r="W682" s="241"/>
      <c r="X682" s="241"/>
      <c r="Y682" s="241"/>
      <c r="Z682" s="242">
        <f t="shared" si="4313"/>
        <v>183</v>
      </c>
      <c r="AA682" s="243">
        <f t="shared" si="4429"/>
        <v>581</v>
      </c>
      <c r="AB682" s="51"/>
      <c r="AC682" s="59" t="s">
        <v>105</v>
      </c>
      <c r="AD682" s="60">
        <f t="shared" si="4314"/>
        <v>166</v>
      </c>
      <c r="AE682" s="60">
        <f t="shared" si="5023"/>
        <v>12</v>
      </c>
      <c r="AF682" s="60">
        <f t="shared" si="5023"/>
        <v>0</v>
      </c>
      <c r="AG682" s="60">
        <f t="shared" si="5023"/>
        <v>0</v>
      </c>
      <c r="AH682" s="60">
        <f t="shared" si="5023"/>
        <v>5</v>
      </c>
      <c r="AI682" s="60">
        <f t="shared" si="5023"/>
        <v>0</v>
      </c>
      <c r="AJ682" s="60">
        <f t="shared" si="5023"/>
        <v>0</v>
      </c>
      <c r="AK682" s="60">
        <f t="shared" si="5023"/>
        <v>0</v>
      </c>
      <c r="AL682" s="60">
        <f t="shared" si="4315"/>
        <v>0</v>
      </c>
      <c r="AM682" s="60">
        <f t="shared" si="4316"/>
        <v>0</v>
      </c>
      <c r="AN682" s="61">
        <f t="shared" si="4317"/>
        <v>183</v>
      </c>
      <c r="AO682" s="236"/>
      <c r="AP682" s="51"/>
      <c r="AQ682" s="51"/>
      <c r="AR682" s="51"/>
      <c r="AS682" s="51"/>
      <c r="AT682" s="51"/>
      <c r="AU682" s="51"/>
      <c r="AV682" s="51"/>
      <c r="AW682" s="51"/>
      <c r="AX682" s="51"/>
      <c r="AY682" s="51"/>
      <c r="AZ682" s="51"/>
      <c r="BA682" s="51"/>
      <c r="BB682" s="51"/>
      <c r="BC682" s="51"/>
      <c r="BD682" s="51"/>
      <c r="BE682" s="51"/>
      <c r="BF682" s="51"/>
      <c r="BG682" s="51"/>
      <c r="BH682" s="51"/>
      <c r="BI682" s="51"/>
      <c r="BJ682" s="51"/>
      <c r="BK682" s="51"/>
      <c r="BL682" s="51"/>
      <c r="BM682" s="51"/>
      <c r="BN682" s="51"/>
      <c r="BO682" s="51"/>
      <c r="BP682" s="51"/>
      <c r="BQ682" s="51"/>
      <c r="BR682" s="63"/>
      <c r="BS682" s="63"/>
      <c r="BT682" s="63"/>
      <c r="BU682" s="63"/>
      <c r="BV682" s="63"/>
      <c r="BW682" s="63"/>
      <c r="BX682" s="63"/>
      <c r="BY682" s="63"/>
      <c r="BZ682" s="63"/>
      <c r="CA682" s="63"/>
      <c r="CB682" s="63"/>
      <c r="CC682" s="63"/>
      <c r="CD682" s="63"/>
      <c r="CE682" s="63"/>
      <c r="CF682" s="63"/>
      <c r="CG682" s="63"/>
      <c r="CH682" s="63"/>
      <c r="CI682" s="63"/>
      <c r="CJ682" s="63"/>
      <c r="CK682" s="63"/>
    </row>
    <row r="683" spans="2:101" ht="13.5" hidden="1" outlineLevel="1">
      <c r="B683" s="15" t="s">
        <v>106</v>
      </c>
      <c r="C683" s="240">
        <v>161</v>
      </c>
      <c r="D683" s="240">
        <v>10</v>
      </c>
      <c r="E683" s="240"/>
      <c r="F683" s="240">
        <v>2</v>
      </c>
      <c r="G683" s="241">
        <v>2</v>
      </c>
      <c r="H683" s="241"/>
      <c r="I683" s="241"/>
      <c r="J683" s="241">
        <v>13</v>
      </c>
      <c r="K683" s="241"/>
      <c r="L683" s="241">
        <v>1</v>
      </c>
      <c r="M683" s="241"/>
      <c r="N683" s="241"/>
      <c r="O683" s="241"/>
      <c r="P683" s="241"/>
      <c r="Q683" s="241"/>
      <c r="R683" s="241"/>
      <c r="S683" s="241"/>
      <c r="T683" s="241"/>
      <c r="U683" s="241"/>
      <c r="V683" s="241"/>
      <c r="W683" s="241">
        <v>1</v>
      </c>
      <c r="X683" s="241"/>
      <c r="Y683" s="241"/>
      <c r="Z683" s="242">
        <f t="shared" si="4313"/>
        <v>190</v>
      </c>
      <c r="AA683" s="243">
        <f t="shared" si="4429"/>
        <v>657</v>
      </c>
      <c r="AB683" s="51"/>
      <c r="AC683" s="59" t="s">
        <v>106</v>
      </c>
      <c r="AD683" s="60">
        <f t="shared" si="4314"/>
        <v>173</v>
      </c>
      <c r="AE683" s="60">
        <f t="shared" si="5023"/>
        <v>2</v>
      </c>
      <c r="AF683" s="60">
        <f t="shared" si="5023"/>
        <v>0</v>
      </c>
      <c r="AG683" s="60">
        <f t="shared" si="5023"/>
        <v>0</v>
      </c>
      <c r="AH683" s="60">
        <f t="shared" si="5023"/>
        <v>13</v>
      </c>
      <c r="AI683" s="60">
        <f t="shared" si="5023"/>
        <v>0</v>
      </c>
      <c r="AJ683" s="60">
        <f t="shared" si="5023"/>
        <v>1</v>
      </c>
      <c r="AK683" s="60">
        <f t="shared" si="5023"/>
        <v>0</v>
      </c>
      <c r="AL683" s="60">
        <f t="shared" si="4315"/>
        <v>0</v>
      </c>
      <c r="AM683" s="60">
        <f t="shared" si="4316"/>
        <v>1</v>
      </c>
      <c r="AN683" s="61">
        <f t="shared" si="4317"/>
        <v>190</v>
      </c>
      <c r="AO683" s="236"/>
      <c r="AP683" s="51"/>
      <c r="AQ683" s="51"/>
      <c r="AR683" s="51"/>
      <c r="AS683" s="51"/>
      <c r="AT683" s="51"/>
      <c r="AU683" s="51"/>
      <c r="AV683" s="51"/>
      <c r="AW683" s="51"/>
      <c r="AX683" s="51"/>
      <c r="AY683" s="51"/>
      <c r="AZ683" s="51"/>
      <c r="BA683" s="51"/>
      <c r="BB683" s="51"/>
      <c r="BC683" s="51"/>
      <c r="BD683" s="51"/>
      <c r="BE683" s="51"/>
      <c r="BF683" s="51"/>
      <c r="BG683" s="51"/>
      <c r="BH683" s="51"/>
      <c r="BI683" s="51"/>
      <c r="BJ683" s="51"/>
      <c r="BK683" s="51"/>
      <c r="BL683" s="51"/>
      <c r="BM683" s="51"/>
      <c r="BN683" s="51"/>
      <c r="BO683" s="51"/>
      <c r="BP683" s="51"/>
      <c r="BQ683" s="51"/>
      <c r="BR683" s="63"/>
      <c r="BS683" s="63"/>
      <c r="BT683" s="63"/>
      <c r="BU683" s="63"/>
      <c r="BV683" s="63"/>
      <c r="BW683" s="63"/>
      <c r="BX683" s="63"/>
      <c r="BY683" s="63"/>
      <c r="BZ683" s="63"/>
      <c r="CA683" s="63"/>
      <c r="CB683" s="63"/>
      <c r="CC683" s="63"/>
      <c r="CD683" s="63"/>
      <c r="CE683" s="63"/>
      <c r="CF683" s="63"/>
      <c r="CG683" s="63"/>
      <c r="CH683" s="63"/>
      <c r="CI683" s="63"/>
      <c r="CJ683" s="63"/>
      <c r="CK683" s="63"/>
    </row>
    <row r="684" spans="2:101" ht="13.5" hidden="1" outlineLevel="1">
      <c r="B684" s="15" t="s">
        <v>107</v>
      </c>
      <c r="C684" s="240">
        <v>153</v>
      </c>
      <c r="D684" s="240">
        <v>4</v>
      </c>
      <c r="E684" s="240"/>
      <c r="F684" s="240">
        <v>6</v>
      </c>
      <c r="G684" s="241">
        <v>3</v>
      </c>
      <c r="H684" s="241"/>
      <c r="I684" s="241"/>
      <c r="J684" s="241">
        <v>12</v>
      </c>
      <c r="K684" s="241">
        <v>3</v>
      </c>
      <c r="L684" s="241"/>
      <c r="M684" s="241"/>
      <c r="N684" s="241"/>
      <c r="O684" s="241"/>
      <c r="P684" s="241"/>
      <c r="Q684" s="241"/>
      <c r="R684" s="241"/>
      <c r="S684" s="241"/>
      <c r="T684" s="241"/>
      <c r="U684" s="241"/>
      <c r="V684" s="241"/>
      <c r="W684" s="241"/>
      <c r="X684" s="241"/>
      <c r="Y684" s="241"/>
      <c r="Z684" s="242">
        <f t="shared" si="4313"/>
        <v>181</v>
      </c>
      <c r="AA684" s="243">
        <f t="shared" si="4429"/>
        <v>702</v>
      </c>
      <c r="AB684" s="51"/>
      <c r="AC684" s="59" t="s">
        <v>107</v>
      </c>
      <c r="AD684" s="60">
        <f t="shared" si="4314"/>
        <v>163</v>
      </c>
      <c r="AE684" s="60">
        <f t="shared" si="5023"/>
        <v>3</v>
      </c>
      <c r="AF684" s="60">
        <f t="shared" si="5023"/>
        <v>0</v>
      </c>
      <c r="AG684" s="60">
        <f t="shared" si="5023"/>
        <v>0</v>
      </c>
      <c r="AH684" s="60">
        <f t="shared" si="5023"/>
        <v>12</v>
      </c>
      <c r="AI684" s="60">
        <f t="shared" si="5023"/>
        <v>3</v>
      </c>
      <c r="AJ684" s="60">
        <f t="shared" si="5023"/>
        <v>0</v>
      </c>
      <c r="AK684" s="60">
        <f t="shared" si="5023"/>
        <v>0</v>
      </c>
      <c r="AL684" s="60">
        <f t="shared" si="4315"/>
        <v>0</v>
      </c>
      <c r="AM684" s="60">
        <f t="shared" si="4316"/>
        <v>0</v>
      </c>
      <c r="AN684" s="61">
        <f t="shared" si="4317"/>
        <v>181</v>
      </c>
      <c r="AO684" s="236"/>
      <c r="AP684" s="51"/>
      <c r="AQ684" s="51"/>
      <c r="AR684" s="51"/>
      <c r="AS684" s="51"/>
      <c r="AT684" s="51"/>
      <c r="AU684" s="51"/>
      <c r="AV684" s="51"/>
      <c r="AW684" s="51"/>
      <c r="AX684" s="51"/>
      <c r="AY684" s="51"/>
      <c r="AZ684" s="51"/>
      <c r="BA684" s="51"/>
      <c r="BB684" s="51"/>
      <c r="BC684" s="51"/>
      <c r="BD684" s="51"/>
      <c r="BE684" s="51"/>
      <c r="BF684" s="51"/>
      <c r="BG684" s="51"/>
      <c r="BH684" s="51"/>
      <c r="BI684" s="51"/>
      <c r="BJ684" s="51"/>
      <c r="BK684" s="51"/>
      <c r="BL684" s="51"/>
      <c r="BM684" s="51"/>
      <c r="BN684" s="51"/>
      <c r="BO684" s="51"/>
      <c r="BP684" s="51"/>
      <c r="BQ684" s="51"/>
      <c r="BR684" s="63"/>
      <c r="BS684" s="63"/>
      <c r="BT684" s="63"/>
      <c r="BU684" s="63"/>
      <c r="BV684" s="63"/>
      <c r="BW684" s="63"/>
      <c r="BX684" s="63"/>
      <c r="BY684" s="63"/>
      <c r="BZ684" s="63"/>
      <c r="CA684" s="63"/>
      <c r="CB684" s="63"/>
      <c r="CC684" s="63"/>
      <c r="CD684" s="63"/>
      <c r="CE684" s="63"/>
      <c r="CF684" s="63"/>
      <c r="CG684" s="63"/>
      <c r="CH684" s="63"/>
      <c r="CI684" s="63"/>
      <c r="CJ684" s="63"/>
      <c r="CK684" s="63"/>
    </row>
    <row r="685" spans="2:101" ht="13.5" hidden="1" outlineLevel="1">
      <c r="B685" s="15" t="s">
        <v>108</v>
      </c>
      <c r="C685" s="240">
        <v>103</v>
      </c>
      <c r="D685" s="240">
        <v>10</v>
      </c>
      <c r="E685" s="240"/>
      <c r="F685" s="240">
        <v>5</v>
      </c>
      <c r="G685" s="241">
        <v>2</v>
      </c>
      <c r="H685" s="241"/>
      <c r="I685" s="241"/>
      <c r="J685" s="241">
        <v>6</v>
      </c>
      <c r="K685" s="241"/>
      <c r="L685" s="241"/>
      <c r="M685" s="241"/>
      <c r="N685" s="241"/>
      <c r="O685" s="241"/>
      <c r="P685" s="241"/>
      <c r="Q685" s="241"/>
      <c r="R685" s="241"/>
      <c r="S685" s="241"/>
      <c r="T685" s="241"/>
      <c r="U685" s="241"/>
      <c r="V685" s="241"/>
      <c r="W685" s="241"/>
      <c r="X685" s="241"/>
      <c r="Y685" s="241"/>
      <c r="Z685" s="242">
        <f t="shared" si="4313"/>
        <v>126</v>
      </c>
      <c r="AA685" s="243">
        <f t="shared" si="4429"/>
        <v>680</v>
      </c>
      <c r="AB685" s="51"/>
      <c r="AC685" s="56" t="s">
        <v>108</v>
      </c>
      <c r="AD685" s="57">
        <f t="shared" si="4314"/>
        <v>118</v>
      </c>
      <c r="AE685" s="57">
        <f t="shared" si="5023"/>
        <v>2</v>
      </c>
      <c r="AF685" s="57">
        <f t="shared" si="5023"/>
        <v>0</v>
      </c>
      <c r="AG685" s="57">
        <f t="shared" si="5023"/>
        <v>0</v>
      </c>
      <c r="AH685" s="57">
        <f t="shared" si="5023"/>
        <v>6</v>
      </c>
      <c r="AI685" s="57">
        <f t="shared" si="5023"/>
        <v>0</v>
      </c>
      <c r="AJ685" s="57">
        <f t="shared" si="5023"/>
        <v>0</v>
      </c>
      <c r="AK685" s="57">
        <f t="shared" si="5023"/>
        <v>0</v>
      </c>
      <c r="AL685" s="57">
        <f t="shared" si="4315"/>
        <v>0</v>
      </c>
      <c r="AM685" s="57">
        <f t="shared" si="4316"/>
        <v>0</v>
      </c>
      <c r="AN685" s="58">
        <f t="shared" si="4317"/>
        <v>126</v>
      </c>
      <c r="AO685" s="236"/>
      <c r="AP685" s="51"/>
      <c r="AQ685" s="51"/>
      <c r="AR685" s="51"/>
      <c r="AS685" s="51"/>
      <c r="AT685" s="51"/>
      <c r="AU685" s="51"/>
      <c r="AV685" s="51"/>
      <c r="AW685" s="51"/>
      <c r="AX685" s="51"/>
      <c r="AY685" s="51"/>
      <c r="AZ685" s="51"/>
      <c r="BA685" s="51"/>
      <c r="BB685" s="51"/>
      <c r="BC685" s="51"/>
      <c r="BD685" s="51"/>
      <c r="BE685" s="51"/>
      <c r="BF685" s="51"/>
      <c r="BG685" s="51"/>
      <c r="BH685" s="51"/>
      <c r="BI685" s="51"/>
      <c r="BJ685" s="51"/>
      <c r="BK685" s="51"/>
      <c r="BL685" s="51"/>
      <c r="BM685" s="51"/>
      <c r="BN685" s="51"/>
      <c r="BO685" s="51"/>
      <c r="BP685" s="51"/>
      <c r="BQ685" s="51"/>
      <c r="BR685" s="63"/>
      <c r="BS685" s="63"/>
      <c r="BT685" s="63"/>
      <c r="BU685" s="63"/>
      <c r="BV685" s="63"/>
      <c r="BW685" s="63"/>
      <c r="BX685" s="63"/>
      <c r="BY685" s="63"/>
      <c r="BZ685" s="63"/>
      <c r="CA685" s="63"/>
      <c r="CB685" s="63"/>
      <c r="CC685" s="63"/>
      <c r="CD685" s="63"/>
      <c r="CE685" s="63"/>
      <c r="CF685" s="63"/>
      <c r="CG685" s="63"/>
      <c r="CH685" s="63"/>
      <c r="CI685" s="63"/>
      <c r="CJ685" s="63"/>
      <c r="CK685" s="63"/>
    </row>
    <row r="686" spans="2:101" ht="13.5" hidden="1" outlineLevel="1">
      <c r="B686" s="15" t="s">
        <v>109</v>
      </c>
      <c r="C686" s="240">
        <v>101</v>
      </c>
      <c r="D686" s="240">
        <v>7</v>
      </c>
      <c r="E686" s="240"/>
      <c r="F686" s="240">
        <v>6</v>
      </c>
      <c r="G686" s="241">
        <v>1</v>
      </c>
      <c r="H686" s="241"/>
      <c r="I686" s="241"/>
      <c r="J686" s="241">
        <v>8</v>
      </c>
      <c r="K686" s="241"/>
      <c r="L686" s="241"/>
      <c r="M686" s="241"/>
      <c r="N686" s="241"/>
      <c r="O686" s="241"/>
      <c r="P686" s="241"/>
      <c r="Q686" s="241"/>
      <c r="R686" s="241"/>
      <c r="S686" s="241">
        <v>2</v>
      </c>
      <c r="T686" s="241"/>
      <c r="U686" s="241"/>
      <c r="V686" s="241"/>
      <c r="W686" s="241"/>
      <c r="X686" s="241"/>
      <c r="Y686" s="241"/>
      <c r="Z686" s="242">
        <f t="shared" si="4313"/>
        <v>125</v>
      </c>
      <c r="AA686" s="243">
        <f t="shared" si="4429"/>
        <v>622</v>
      </c>
      <c r="AB686" s="51"/>
      <c r="AC686" s="56" t="s">
        <v>109</v>
      </c>
      <c r="AD686" s="57">
        <f t="shared" si="4314"/>
        <v>114</v>
      </c>
      <c r="AE686" s="57">
        <f t="shared" si="5023"/>
        <v>1</v>
      </c>
      <c r="AF686" s="57">
        <f t="shared" si="5023"/>
        <v>0</v>
      </c>
      <c r="AG686" s="57">
        <f t="shared" si="5023"/>
        <v>0</v>
      </c>
      <c r="AH686" s="57">
        <f t="shared" si="5023"/>
        <v>8</v>
      </c>
      <c r="AI686" s="57">
        <f t="shared" si="5023"/>
        <v>0</v>
      </c>
      <c r="AJ686" s="57">
        <f t="shared" si="5023"/>
        <v>0</v>
      </c>
      <c r="AK686" s="57">
        <f t="shared" si="5023"/>
        <v>0</v>
      </c>
      <c r="AL686" s="57">
        <f t="shared" si="4315"/>
        <v>2</v>
      </c>
      <c r="AM686" s="57">
        <f t="shared" si="4316"/>
        <v>0</v>
      </c>
      <c r="AN686" s="58">
        <f t="shared" si="4317"/>
        <v>125</v>
      </c>
      <c r="AO686" s="236"/>
      <c r="AP686" s="51"/>
      <c r="AQ686" s="51"/>
      <c r="AR686" s="51"/>
      <c r="AS686" s="51"/>
      <c r="AT686" s="51"/>
      <c r="AU686" s="51"/>
      <c r="AV686" s="51"/>
      <c r="AW686" s="51"/>
      <c r="AX686" s="51"/>
      <c r="AY686" s="51"/>
      <c r="AZ686" s="51"/>
      <c r="BA686" s="51"/>
      <c r="BB686" s="51"/>
      <c r="BC686" s="51"/>
      <c r="BD686" s="51"/>
      <c r="BE686" s="51"/>
      <c r="BF686" s="51"/>
      <c r="BG686" s="51"/>
      <c r="BH686" s="51"/>
      <c r="BI686" s="51"/>
      <c r="BJ686" s="51"/>
      <c r="BK686" s="51"/>
      <c r="BL686" s="51"/>
      <c r="BM686" s="51"/>
      <c r="BN686" s="51"/>
      <c r="BO686" s="51"/>
      <c r="BP686" s="51"/>
      <c r="BQ686" s="51"/>
      <c r="BR686" s="63"/>
      <c r="BS686" s="63"/>
      <c r="BT686" s="63"/>
      <c r="BU686" s="63"/>
      <c r="BV686" s="63"/>
      <c r="BW686" s="63"/>
      <c r="BX686" s="63"/>
      <c r="BY686" s="63"/>
      <c r="BZ686" s="63"/>
      <c r="CA686" s="63"/>
      <c r="CB686" s="63"/>
      <c r="CC686" s="63"/>
      <c r="CD686" s="63"/>
      <c r="CE686" s="63"/>
      <c r="CF686" s="63"/>
      <c r="CG686" s="63"/>
      <c r="CH686" s="63"/>
      <c r="CI686" s="63"/>
      <c r="CJ686" s="63"/>
      <c r="CK686" s="63"/>
    </row>
    <row r="687" spans="2:101" ht="13.5" hidden="1" outlineLevel="1">
      <c r="B687" s="15" t="s">
        <v>110</v>
      </c>
      <c r="C687" s="240">
        <v>85</v>
      </c>
      <c r="D687" s="240">
        <v>5</v>
      </c>
      <c r="E687" s="240"/>
      <c r="F687" s="240">
        <v>4</v>
      </c>
      <c r="G687" s="241">
        <v>1</v>
      </c>
      <c r="H687" s="241"/>
      <c r="I687" s="241"/>
      <c r="J687" s="241">
        <v>4</v>
      </c>
      <c r="K687" s="241">
        <v>1</v>
      </c>
      <c r="L687" s="241"/>
      <c r="M687" s="241">
        <v>1</v>
      </c>
      <c r="N687" s="241"/>
      <c r="O687" s="241"/>
      <c r="P687" s="241"/>
      <c r="Q687" s="241"/>
      <c r="R687" s="241"/>
      <c r="S687" s="241">
        <v>1</v>
      </c>
      <c r="T687" s="241"/>
      <c r="U687" s="241"/>
      <c r="V687" s="241"/>
      <c r="W687" s="241"/>
      <c r="X687" s="241"/>
      <c r="Y687" s="241"/>
      <c r="Z687" s="242">
        <f t="shared" si="4313"/>
        <v>102</v>
      </c>
      <c r="AA687" s="243">
        <f t="shared" si="4429"/>
        <v>534</v>
      </c>
      <c r="AB687" s="51"/>
      <c r="AC687" s="56" t="s">
        <v>110</v>
      </c>
      <c r="AD687" s="57">
        <f t="shared" si="4314"/>
        <v>94</v>
      </c>
      <c r="AE687" s="57">
        <f t="shared" si="5023"/>
        <v>1</v>
      </c>
      <c r="AF687" s="57">
        <f t="shared" si="5023"/>
        <v>0</v>
      </c>
      <c r="AG687" s="57">
        <f t="shared" si="5023"/>
        <v>0</v>
      </c>
      <c r="AH687" s="57">
        <f t="shared" si="5023"/>
        <v>4</v>
      </c>
      <c r="AI687" s="57">
        <f t="shared" si="5023"/>
        <v>1</v>
      </c>
      <c r="AJ687" s="57">
        <f t="shared" si="5023"/>
        <v>0</v>
      </c>
      <c r="AK687" s="57">
        <f t="shared" si="5023"/>
        <v>1</v>
      </c>
      <c r="AL687" s="57">
        <f t="shared" si="4315"/>
        <v>1</v>
      </c>
      <c r="AM687" s="57">
        <f t="shared" si="4316"/>
        <v>0</v>
      </c>
      <c r="AN687" s="58">
        <f t="shared" si="4317"/>
        <v>102</v>
      </c>
      <c r="AO687" s="236"/>
      <c r="AP687" s="51"/>
      <c r="AQ687" s="51"/>
      <c r="AR687" s="51"/>
      <c r="AS687" s="51"/>
      <c r="AT687" s="51"/>
      <c r="AU687" s="51"/>
      <c r="AV687" s="51"/>
      <c r="AW687" s="51"/>
      <c r="AX687" s="51"/>
      <c r="AY687" s="51"/>
      <c r="AZ687" s="51"/>
      <c r="BA687" s="51"/>
      <c r="BB687" s="51"/>
      <c r="BC687" s="51"/>
      <c r="BD687" s="51"/>
      <c r="BE687" s="51"/>
      <c r="BF687" s="51"/>
      <c r="BG687" s="51"/>
      <c r="BH687" s="51"/>
      <c r="BI687" s="51"/>
      <c r="BJ687" s="51"/>
      <c r="BK687" s="51"/>
      <c r="BL687" s="51"/>
      <c r="BM687" s="51"/>
      <c r="BN687" s="51"/>
      <c r="BO687" s="51"/>
      <c r="BP687" s="51"/>
      <c r="BQ687" s="51"/>
      <c r="BR687" s="63"/>
      <c r="BS687" s="63"/>
      <c r="BT687" s="63"/>
      <c r="BU687" s="63"/>
      <c r="BV687" s="63"/>
      <c r="BW687" s="63"/>
      <c r="BX687" s="63"/>
      <c r="BY687" s="63"/>
      <c r="BZ687" s="63"/>
      <c r="CA687" s="63"/>
      <c r="CB687" s="63"/>
      <c r="CC687" s="63"/>
      <c r="CD687" s="63"/>
      <c r="CE687" s="63"/>
      <c r="CF687" s="63"/>
      <c r="CG687" s="63"/>
      <c r="CH687" s="63"/>
      <c r="CI687" s="63"/>
      <c r="CJ687" s="63"/>
      <c r="CK687" s="63"/>
    </row>
    <row r="688" spans="2:101" ht="13.5" hidden="1" outlineLevel="1">
      <c r="B688" s="15" t="s">
        <v>111</v>
      </c>
      <c r="C688" s="240">
        <v>73</v>
      </c>
      <c r="D688" s="240">
        <v>10</v>
      </c>
      <c r="E688" s="240"/>
      <c r="F688" s="240">
        <v>5</v>
      </c>
      <c r="G688" s="241">
        <v>4</v>
      </c>
      <c r="H688" s="241"/>
      <c r="I688" s="241"/>
      <c r="J688" s="241">
        <v>11</v>
      </c>
      <c r="K688" s="241"/>
      <c r="L688" s="241"/>
      <c r="M688" s="241"/>
      <c r="N688" s="241"/>
      <c r="O688" s="241"/>
      <c r="P688" s="241"/>
      <c r="Q688" s="241"/>
      <c r="R688" s="241"/>
      <c r="S688" s="241">
        <v>2</v>
      </c>
      <c r="T688" s="241"/>
      <c r="U688" s="241"/>
      <c r="V688" s="241"/>
      <c r="W688" s="241"/>
      <c r="X688" s="241"/>
      <c r="Y688" s="241"/>
      <c r="Z688" s="242">
        <f t="shared" si="4313"/>
        <v>105</v>
      </c>
      <c r="AA688" s="243">
        <f t="shared" si="4429"/>
        <v>458</v>
      </c>
      <c r="AB688" s="51"/>
      <c r="AC688" s="56" t="s">
        <v>111</v>
      </c>
      <c r="AD688" s="57">
        <f t="shared" si="4314"/>
        <v>88</v>
      </c>
      <c r="AE688" s="57">
        <f t="shared" si="5023"/>
        <v>4</v>
      </c>
      <c r="AF688" s="57">
        <f t="shared" si="5023"/>
        <v>0</v>
      </c>
      <c r="AG688" s="57">
        <f t="shared" si="5023"/>
        <v>0</v>
      </c>
      <c r="AH688" s="57">
        <f t="shared" si="5023"/>
        <v>11</v>
      </c>
      <c r="AI688" s="57">
        <f t="shared" si="5023"/>
        <v>0</v>
      </c>
      <c r="AJ688" s="57">
        <f t="shared" si="5023"/>
        <v>0</v>
      </c>
      <c r="AK688" s="57">
        <f t="shared" si="5023"/>
        <v>0</v>
      </c>
      <c r="AL688" s="57">
        <f t="shared" si="4315"/>
        <v>2</v>
      </c>
      <c r="AM688" s="57">
        <f t="shared" si="4316"/>
        <v>0</v>
      </c>
      <c r="AN688" s="58">
        <f t="shared" si="4317"/>
        <v>105</v>
      </c>
      <c r="AO688" s="236"/>
      <c r="AP688" s="51"/>
      <c r="AQ688" s="51"/>
      <c r="AR688" s="51"/>
      <c r="AS688" s="51"/>
      <c r="AT688" s="51"/>
      <c r="AU688" s="51"/>
      <c r="AV688" s="51"/>
      <c r="AW688" s="51"/>
      <c r="AX688" s="51"/>
      <c r="AY688" s="51"/>
      <c r="AZ688" s="51"/>
      <c r="BA688" s="51"/>
      <c r="BB688" s="51"/>
      <c r="BC688" s="51"/>
      <c r="BD688" s="51"/>
      <c r="BE688" s="51"/>
      <c r="BF688" s="51"/>
      <c r="BG688" s="51"/>
      <c r="BH688" s="51"/>
      <c r="BI688" s="51"/>
      <c r="BJ688" s="51"/>
      <c r="BK688" s="51"/>
      <c r="BL688" s="51"/>
      <c r="BM688" s="51"/>
      <c r="BN688" s="51"/>
      <c r="BO688" s="51"/>
      <c r="BP688" s="51"/>
      <c r="BQ688" s="51"/>
      <c r="BR688" s="63"/>
      <c r="BS688" s="63"/>
      <c r="BT688" s="63"/>
      <c r="BU688" s="63"/>
      <c r="BV688" s="63"/>
      <c r="BW688" s="63"/>
      <c r="BX688" s="63"/>
      <c r="BY688" s="63"/>
      <c r="BZ688" s="63"/>
      <c r="CA688" s="63"/>
      <c r="CB688" s="63"/>
      <c r="CC688" s="63"/>
      <c r="CD688" s="63"/>
      <c r="CE688" s="63"/>
      <c r="CF688" s="63"/>
      <c r="CG688" s="63"/>
      <c r="CH688" s="63"/>
      <c r="CI688" s="63"/>
      <c r="CJ688" s="63"/>
      <c r="CK688" s="63"/>
    </row>
    <row r="689" spans="2:89" ht="13.5" hidden="1" outlineLevel="1">
      <c r="B689" s="15" t="s">
        <v>112</v>
      </c>
      <c r="C689" s="240">
        <v>117</v>
      </c>
      <c r="D689" s="240">
        <v>7</v>
      </c>
      <c r="E689" s="240"/>
      <c r="F689" s="240">
        <v>8</v>
      </c>
      <c r="G689" s="241">
        <v>6</v>
      </c>
      <c r="H689" s="241"/>
      <c r="I689" s="241"/>
      <c r="J689" s="241">
        <v>13</v>
      </c>
      <c r="K689" s="241">
        <v>2</v>
      </c>
      <c r="L689" s="241"/>
      <c r="M689" s="241"/>
      <c r="N689" s="241"/>
      <c r="O689" s="241"/>
      <c r="P689" s="241">
        <v>2</v>
      </c>
      <c r="Q689" s="241"/>
      <c r="R689" s="241"/>
      <c r="S689" s="241">
        <v>2</v>
      </c>
      <c r="T689" s="241"/>
      <c r="U689" s="241"/>
      <c r="V689" s="241"/>
      <c r="W689" s="241"/>
      <c r="X689" s="241"/>
      <c r="Y689" s="241"/>
      <c r="Z689" s="242">
        <f t="shared" si="4313"/>
        <v>157</v>
      </c>
      <c r="AA689" s="243">
        <f t="shared" si="4429"/>
        <v>489</v>
      </c>
      <c r="AB689" s="51"/>
      <c r="AC689" s="59" t="s">
        <v>112</v>
      </c>
      <c r="AD689" s="60">
        <f t="shared" si="4314"/>
        <v>132</v>
      </c>
      <c r="AE689" s="60">
        <f t="shared" si="5023"/>
        <v>6</v>
      </c>
      <c r="AF689" s="60">
        <f t="shared" si="5023"/>
        <v>0</v>
      </c>
      <c r="AG689" s="60">
        <f t="shared" si="5023"/>
        <v>0</v>
      </c>
      <c r="AH689" s="60">
        <f t="shared" si="5023"/>
        <v>13</v>
      </c>
      <c r="AI689" s="60">
        <f t="shared" si="5023"/>
        <v>2</v>
      </c>
      <c r="AJ689" s="60">
        <f t="shared" si="5023"/>
        <v>0</v>
      </c>
      <c r="AK689" s="60">
        <f t="shared" si="5023"/>
        <v>0</v>
      </c>
      <c r="AL689" s="60">
        <f t="shared" si="4315"/>
        <v>4</v>
      </c>
      <c r="AM689" s="60">
        <f t="shared" si="4316"/>
        <v>0</v>
      </c>
      <c r="AN689" s="61">
        <f t="shared" si="4317"/>
        <v>157</v>
      </c>
      <c r="AO689" s="236"/>
      <c r="AP689" s="51"/>
      <c r="AQ689" s="51"/>
      <c r="AR689" s="51"/>
      <c r="AS689" s="51"/>
      <c r="AT689" s="51"/>
      <c r="AU689" s="51"/>
      <c r="AV689" s="51"/>
      <c r="AW689" s="51"/>
      <c r="AX689" s="51"/>
      <c r="AY689" s="51"/>
      <c r="AZ689" s="51"/>
      <c r="BA689" s="51"/>
      <c r="BB689" s="51"/>
      <c r="BC689" s="51"/>
      <c r="BD689" s="51"/>
      <c r="BE689" s="51"/>
      <c r="BF689" s="51"/>
      <c r="BG689" s="51"/>
      <c r="BH689" s="51"/>
      <c r="BI689" s="51"/>
      <c r="BJ689" s="51"/>
      <c r="BK689" s="51"/>
      <c r="BL689" s="51"/>
      <c r="BM689" s="51"/>
      <c r="BN689" s="51"/>
      <c r="BO689" s="51"/>
      <c r="BP689" s="51"/>
      <c r="BQ689" s="51"/>
      <c r="BR689" s="63"/>
      <c r="BS689" s="63"/>
      <c r="BT689" s="63"/>
      <c r="BU689" s="63"/>
      <c r="BV689" s="63"/>
      <c r="BW689" s="63"/>
      <c r="BX689" s="63"/>
      <c r="BY689" s="63"/>
      <c r="BZ689" s="63"/>
      <c r="CA689" s="63"/>
      <c r="CB689" s="63"/>
      <c r="CC689" s="63"/>
      <c r="CD689" s="63"/>
      <c r="CE689" s="63"/>
      <c r="CF689" s="63"/>
      <c r="CG689" s="63"/>
      <c r="CH689" s="63"/>
      <c r="CI689" s="63"/>
      <c r="CJ689" s="63"/>
      <c r="CK689" s="63"/>
    </row>
    <row r="690" spans="2:89" ht="13.5" hidden="1" outlineLevel="1">
      <c r="B690" s="15" t="s">
        <v>113</v>
      </c>
      <c r="C690" s="240">
        <v>100</v>
      </c>
      <c r="D690" s="240">
        <v>12</v>
      </c>
      <c r="E690" s="240"/>
      <c r="F690" s="240">
        <v>8</v>
      </c>
      <c r="G690" s="241">
        <v>1</v>
      </c>
      <c r="H690" s="241"/>
      <c r="I690" s="241"/>
      <c r="J690" s="241">
        <v>7</v>
      </c>
      <c r="K690" s="241">
        <v>2</v>
      </c>
      <c r="L690" s="241"/>
      <c r="M690" s="241">
        <v>1</v>
      </c>
      <c r="N690" s="241"/>
      <c r="O690" s="241"/>
      <c r="P690" s="241">
        <v>1</v>
      </c>
      <c r="Q690" s="241"/>
      <c r="R690" s="241"/>
      <c r="S690" s="241"/>
      <c r="T690" s="241"/>
      <c r="U690" s="241"/>
      <c r="V690" s="241"/>
      <c r="W690" s="241"/>
      <c r="X690" s="241"/>
      <c r="Y690" s="241"/>
      <c r="Z690" s="242">
        <f t="shared" si="4313"/>
        <v>132</v>
      </c>
      <c r="AA690" s="243">
        <f t="shared" si="4429"/>
        <v>496</v>
      </c>
      <c r="AB690" s="51"/>
      <c r="AC690" s="59" t="s">
        <v>113</v>
      </c>
      <c r="AD690" s="60">
        <f t="shared" si="4314"/>
        <v>120</v>
      </c>
      <c r="AE690" s="60">
        <f t="shared" si="5023"/>
        <v>1</v>
      </c>
      <c r="AF690" s="60">
        <f t="shared" si="5023"/>
        <v>0</v>
      </c>
      <c r="AG690" s="60">
        <f t="shared" si="5023"/>
        <v>0</v>
      </c>
      <c r="AH690" s="60">
        <f t="shared" si="5023"/>
        <v>7</v>
      </c>
      <c r="AI690" s="60">
        <f t="shared" si="5023"/>
        <v>2</v>
      </c>
      <c r="AJ690" s="60">
        <f t="shared" si="5023"/>
        <v>0</v>
      </c>
      <c r="AK690" s="60">
        <f t="shared" si="5023"/>
        <v>1</v>
      </c>
      <c r="AL690" s="60">
        <f t="shared" si="4315"/>
        <v>1</v>
      </c>
      <c r="AM690" s="60">
        <f t="shared" si="4316"/>
        <v>0</v>
      </c>
      <c r="AN690" s="61">
        <f t="shared" si="4317"/>
        <v>132</v>
      </c>
      <c r="AO690" s="236"/>
      <c r="AP690" s="51"/>
      <c r="AQ690" s="51"/>
      <c r="AR690" s="51"/>
      <c r="AS690" s="51"/>
      <c r="AT690" s="51"/>
      <c r="AU690" s="51"/>
      <c r="AV690" s="51"/>
      <c r="AW690" s="51"/>
      <c r="AX690" s="51"/>
      <c r="AY690" s="51"/>
      <c r="AZ690" s="51"/>
      <c r="BA690" s="51"/>
      <c r="BB690" s="51"/>
      <c r="BC690" s="51"/>
      <c r="BD690" s="51"/>
      <c r="BE690" s="51"/>
      <c r="BF690" s="51"/>
      <c r="BG690" s="51"/>
      <c r="BH690" s="51"/>
      <c r="BI690" s="51"/>
      <c r="BJ690" s="51"/>
      <c r="BK690" s="51"/>
      <c r="BL690" s="51"/>
      <c r="BM690" s="51"/>
      <c r="BN690" s="51"/>
      <c r="BO690" s="51"/>
      <c r="BP690" s="51"/>
      <c r="BQ690" s="51"/>
      <c r="BR690" s="63"/>
      <c r="BS690" s="63"/>
      <c r="BT690" s="63"/>
      <c r="BU690" s="63"/>
      <c r="BV690" s="63"/>
      <c r="BW690" s="63"/>
      <c r="BX690" s="63"/>
      <c r="BY690" s="63"/>
      <c r="BZ690" s="63"/>
      <c r="CA690" s="63"/>
      <c r="CB690" s="63"/>
      <c r="CC690" s="63"/>
      <c r="CD690" s="63"/>
      <c r="CE690" s="63"/>
      <c r="CF690" s="63"/>
      <c r="CG690" s="63"/>
      <c r="CH690" s="63"/>
      <c r="CI690" s="63"/>
      <c r="CJ690" s="63"/>
      <c r="CK690" s="63"/>
    </row>
    <row r="691" spans="2:89" ht="13.5" hidden="1" outlineLevel="1">
      <c r="B691" s="15" t="s">
        <v>114</v>
      </c>
      <c r="C691" s="240">
        <v>91</v>
      </c>
      <c r="D691" s="240">
        <v>10</v>
      </c>
      <c r="E691" s="240"/>
      <c r="F691" s="240">
        <v>7</v>
      </c>
      <c r="G691" s="241">
        <v>2</v>
      </c>
      <c r="H691" s="241"/>
      <c r="I691" s="241"/>
      <c r="J691" s="241">
        <v>11</v>
      </c>
      <c r="K691" s="241">
        <v>1</v>
      </c>
      <c r="L691" s="241"/>
      <c r="M691" s="241"/>
      <c r="N691" s="241"/>
      <c r="O691" s="241">
        <v>1</v>
      </c>
      <c r="P691" s="241"/>
      <c r="Q691" s="241"/>
      <c r="R691" s="241">
        <v>3</v>
      </c>
      <c r="S691" s="241">
        <v>2</v>
      </c>
      <c r="T691" s="241"/>
      <c r="U691" s="241"/>
      <c r="V691" s="241"/>
      <c r="W691" s="241"/>
      <c r="X691" s="241"/>
      <c r="Y691" s="241"/>
      <c r="Z691" s="242">
        <f t="shared" si="4313"/>
        <v>128</v>
      </c>
      <c r="AA691" s="243">
        <f t="shared" si="4429"/>
        <v>522</v>
      </c>
      <c r="AB691" s="51"/>
      <c r="AC691" s="59" t="s">
        <v>114</v>
      </c>
      <c r="AD691" s="60">
        <f t="shared" si="4314"/>
        <v>108</v>
      </c>
      <c r="AE691" s="60">
        <f t="shared" si="5023"/>
        <v>2</v>
      </c>
      <c r="AF691" s="60">
        <f t="shared" si="5023"/>
        <v>0</v>
      </c>
      <c r="AG691" s="60">
        <f t="shared" si="5023"/>
        <v>0</v>
      </c>
      <c r="AH691" s="60">
        <f t="shared" si="5023"/>
        <v>11</v>
      </c>
      <c r="AI691" s="60">
        <f t="shared" si="5023"/>
        <v>1</v>
      </c>
      <c r="AJ691" s="60">
        <f t="shared" si="5023"/>
        <v>0</v>
      </c>
      <c r="AK691" s="60">
        <f t="shared" si="5023"/>
        <v>0</v>
      </c>
      <c r="AL691" s="60">
        <f t="shared" si="4315"/>
        <v>6</v>
      </c>
      <c r="AM691" s="60">
        <f t="shared" si="4316"/>
        <v>0</v>
      </c>
      <c r="AN691" s="61">
        <f t="shared" si="4317"/>
        <v>128</v>
      </c>
      <c r="AO691" s="236"/>
      <c r="AP691" s="51"/>
      <c r="AQ691" s="51"/>
      <c r="AR691" s="51"/>
      <c r="AS691" s="51"/>
      <c r="AT691" s="51"/>
      <c r="AU691" s="51"/>
      <c r="AV691" s="51"/>
      <c r="AW691" s="51"/>
      <c r="AX691" s="51"/>
      <c r="AY691" s="51"/>
      <c r="AZ691" s="51"/>
      <c r="BA691" s="51"/>
      <c r="BB691" s="51"/>
      <c r="BC691" s="51"/>
      <c r="BD691" s="51"/>
      <c r="BE691" s="51"/>
      <c r="BF691" s="51"/>
      <c r="BG691" s="51"/>
      <c r="BH691" s="51"/>
      <c r="BI691" s="51"/>
      <c r="BJ691" s="51"/>
      <c r="BK691" s="51"/>
      <c r="BL691" s="51"/>
      <c r="BM691" s="51"/>
      <c r="BN691" s="51"/>
      <c r="BO691" s="51"/>
      <c r="BP691" s="51"/>
      <c r="BQ691" s="51"/>
      <c r="BR691" s="63"/>
      <c r="BS691" s="63"/>
      <c r="BT691" s="63"/>
      <c r="BU691" s="63"/>
      <c r="BV691" s="63"/>
      <c r="BW691" s="63"/>
      <c r="BX691" s="63"/>
      <c r="BY691" s="63"/>
      <c r="BZ691" s="63"/>
      <c r="CA691" s="63"/>
      <c r="CB691" s="63"/>
      <c r="CC691" s="63"/>
      <c r="CD691" s="63"/>
      <c r="CE691" s="63"/>
      <c r="CF691" s="63"/>
      <c r="CG691" s="63"/>
      <c r="CH691" s="63"/>
      <c r="CI691" s="63"/>
      <c r="CJ691" s="63"/>
      <c r="CK691" s="63"/>
    </row>
    <row r="692" spans="2:89" ht="13.5" hidden="1" outlineLevel="1">
      <c r="B692" s="15" t="s">
        <v>115</v>
      </c>
      <c r="C692" s="240">
        <v>101</v>
      </c>
      <c r="D692" s="240">
        <v>7</v>
      </c>
      <c r="E692" s="240">
        <v>1</v>
      </c>
      <c r="F692" s="240">
        <v>7</v>
      </c>
      <c r="G692" s="241">
        <v>2</v>
      </c>
      <c r="H692" s="241"/>
      <c r="I692" s="241"/>
      <c r="J692" s="241">
        <v>10</v>
      </c>
      <c r="K692" s="241"/>
      <c r="L692" s="241"/>
      <c r="M692" s="241"/>
      <c r="N692" s="241"/>
      <c r="O692" s="241"/>
      <c r="P692" s="241"/>
      <c r="Q692" s="241"/>
      <c r="R692" s="241"/>
      <c r="S692" s="241">
        <v>4</v>
      </c>
      <c r="T692" s="241"/>
      <c r="U692" s="241"/>
      <c r="V692" s="241"/>
      <c r="W692" s="241"/>
      <c r="X692" s="241"/>
      <c r="Y692" s="241"/>
      <c r="Z692" s="242">
        <f t="shared" si="4313"/>
        <v>132</v>
      </c>
      <c r="AA692" s="243">
        <f t="shared" si="4429"/>
        <v>549</v>
      </c>
      <c r="AB692" s="51"/>
      <c r="AC692" s="59" t="s">
        <v>115</v>
      </c>
      <c r="AD692" s="60">
        <f t="shared" si="4314"/>
        <v>116</v>
      </c>
      <c r="AE692" s="60">
        <f t="shared" si="5023"/>
        <v>2</v>
      </c>
      <c r="AF692" s="60">
        <f t="shared" si="5023"/>
        <v>0</v>
      </c>
      <c r="AG692" s="60">
        <f t="shared" si="5023"/>
        <v>0</v>
      </c>
      <c r="AH692" s="60">
        <f t="shared" si="5023"/>
        <v>10</v>
      </c>
      <c r="AI692" s="60">
        <f t="shared" si="5023"/>
        <v>0</v>
      </c>
      <c r="AJ692" s="60">
        <f t="shared" si="5023"/>
        <v>0</v>
      </c>
      <c r="AK692" s="60">
        <f t="shared" si="5023"/>
        <v>0</v>
      </c>
      <c r="AL692" s="60">
        <f t="shared" si="4315"/>
        <v>4</v>
      </c>
      <c r="AM692" s="60">
        <f t="shared" si="4316"/>
        <v>0</v>
      </c>
      <c r="AN692" s="61">
        <f t="shared" si="4317"/>
        <v>132</v>
      </c>
      <c r="AO692" s="236"/>
      <c r="AP692" s="51"/>
      <c r="AQ692" s="51"/>
      <c r="AR692" s="51"/>
      <c r="AS692" s="51"/>
      <c r="AT692" s="51"/>
      <c r="AU692" s="51"/>
      <c r="AV692" s="51"/>
      <c r="AW692" s="51"/>
      <c r="AX692" s="51"/>
      <c r="AY692" s="51"/>
      <c r="AZ692" s="51"/>
      <c r="BA692" s="51"/>
      <c r="BB692" s="51"/>
      <c r="BC692" s="51"/>
      <c r="BD692" s="51"/>
      <c r="BE692" s="51"/>
      <c r="BF692" s="51"/>
      <c r="BG692" s="51"/>
      <c r="BH692" s="51"/>
      <c r="BI692" s="51"/>
      <c r="BJ692" s="51"/>
      <c r="BK692" s="51"/>
      <c r="BL692" s="51"/>
      <c r="BM692" s="51"/>
      <c r="BN692" s="51"/>
      <c r="BO692" s="51"/>
      <c r="BP692" s="51"/>
      <c r="BQ692" s="51"/>
      <c r="BR692" s="63"/>
      <c r="BS692" s="63"/>
      <c r="BT692" s="63"/>
      <c r="BU692" s="63"/>
      <c r="BV692" s="63"/>
      <c r="BW692" s="63"/>
      <c r="BX692" s="63"/>
      <c r="BY692" s="63"/>
      <c r="BZ692" s="63"/>
      <c r="CA692" s="63"/>
      <c r="CB692" s="63"/>
      <c r="CC692" s="63"/>
      <c r="CD692" s="63"/>
      <c r="CE692" s="63"/>
      <c r="CF692" s="63"/>
      <c r="CG692" s="63"/>
      <c r="CH692" s="63"/>
      <c r="CI692" s="63"/>
      <c r="CJ692" s="63"/>
      <c r="CK692" s="63"/>
    </row>
    <row r="693" spans="2:89" ht="13.5" hidden="1" outlineLevel="1">
      <c r="B693" s="15" t="s">
        <v>116</v>
      </c>
      <c r="C693" s="240">
        <v>105</v>
      </c>
      <c r="D693" s="240">
        <v>5</v>
      </c>
      <c r="E693" s="240">
        <v>1</v>
      </c>
      <c r="F693" s="240">
        <v>5</v>
      </c>
      <c r="G693" s="241">
        <v>3</v>
      </c>
      <c r="H693" s="241"/>
      <c r="I693" s="241"/>
      <c r="J693" s="241">
        <v>5</v>
      </c>
      <c r="K693" s="241">
        <v>4</v>
      </c>
      <c r="L693" s="241"/>
      <c r="M693" s="241"/>
      <c r="N693" s="241"/>
      <c r="O693" s="241">
        <v>1</v>
      </c>
      <c r="P693" s="241"/>
      <c r="Q693" s="241"/>
      <c r="R693" s="241">
        <v>1</v>
      </c>
      <c r="S693" s="241">
        <v>3</v>
      </c>
      <c r="T693" s="241"/>
      <c r="U693" s="241"/>
      <c r="V693" s="241"/>
      <c r="W693" s="241"/>
      <c r="X693" s="241"/>
      <c r="Y693" s="241"/>
      <c r="Z693" s="242">
        <f t="shared" si="4313"/>
        <v>133</v>
      </c>
      <c r="AA693" s="243">
        <f t="shared" si="4429"/>
        <v>525</v>
      </c>
      <c r="AB693" s="51"/>
      <c r="AC693" s="56" t="s">
        <v>116</v>
      </c>
      <c r="AD693" s="57">
        <f t="shared" si="4314"/>
        <v>116</v>
      </c>
      <c r="AE693" s="57">
        <f t="shared" si="5023"/>
        <v>3</v>
      </c>
      <c r="AF693" s="57">
        <f t="shared" si="5023"/>
        <v>0</v>
      </c>
      <c r="AG693" s="57">
        <f t="shared" si="5023"/>
        <v>0</v>
      </c>
      <c r="AH693" s="57">
        <f t="shared" si="5023"/>
        <v>5</v>
      </c>
      <c r="AI693" s="57">
        <f t="shared" si="5023"/>
        <v>4</v>
      </c>
      <c r="AJ693" s="57">
        <f t="shared" si="5023"/>
        <v>0</v>
      </c>
      <c r="AK693" s="57">
        <f t="shared" si="5023"/>
        <v>0</v>
      </c>
      <c r="AL693" s="57">
        <f t="shared" si="4315"/>
        <v>5</v>
      </c>
      <c r="AM693" s="57">
        <f t="shared" si="4316"/>
        <v>0</v>
      </c>
      <c r="AN693" s="58">
        <f t="shared" si="4317"/>
        <v>133</v>
      </c>
      <c r="AO693" s="236"/>
      <c r="AP693" s="51"/>
      <c r="AQ693" s="51"/>
      <c r="AR693" s="51"/>
      <c r="AS693" s="51"/>
      <c r="AT693" s="51"/>
      <c r="AU693" s="51"/>
      <c r="AV693" s="51"/>
      <c r="AW693" s="51"/>
      <c r="AX693" s="51"/>
      <c r="AY693" s="51"/>
      <c r="AZ693" s="51"/>
      <c r="BA693" s="51"/>
      <c r="BB693" s="51"/>
      <c r="BC693" s="51"/>
      <c r="BD693" s="51"/>
      <c r="BE693" s="51"/>
      <c r="BF693" s="51"/>
      <c r="BG693" s="51"/>
      <c r="BH693" s="51"/>
      <c r="BI693" s="51"/>
      <c r="BJ693" s="51"/>
      <c r="BK693" s="51"/>
      <c r="BL693" s="51"/>
      <c r="BM693" s="51"/>
      <c r="BN693" s="51"/>
      <c r="BO693" s="51"/>
      <c r="BP693" s="51"/>
      <c r="BQ693" s="51"/>
      <c r="BR693" s="63"/>
      <c r="BS693" s="63"/>
      <c r="BT693" s="63"/>
      <c r="BU693" s="63"/>
      <c r="BV693" s="63"/>
      <c r="BW693" s="63"/>
      <c r="BX693" s="63"/>
      <c r="BY693" s="63"/>
      <c r="BZ693" s="63"/>
      <c r="CA693" s="63"/>
      <c r="CB693" s="63"/>
      <c r="CC693" s="63"/>
      <c r="CD693" s="63"/>
      <c r="CE693" s="63"/>
      <c r="CF693" s="63"/>
      <c r="CG693" s="63"/>
      <c r="CH693" s="63"/>
      <c r="CI693" s="63"/>
      <c r="CJ693" s="63"/>
      <c r="CK693" s="63"/>
    </row>
    <row r="694" spans="2:89" ht="13.5" hidden="1" outlineLevel="1">
      <c r="B694" s="15" t="s">
        <v>117</v>
      </c>
      <c r="C694" s="240">
        <v>96</v>
      </c>
      <c r="D694" s="240">
        <v>9</v>
      </c>
      <c r="E694" s="240"/>
      <c r="F694" s="240">
        <v>9</v>
      </c>
      <c r="G694" s="241">
        <v>1</v>
      </c>
      <c r="H694" s="241"/>
      <c r="I694" s="241"/>
      <c r="J694" s="241">
        <v>6</v>
      </c>
      <c r="K694" s="241"/>
      <c r="L694" s="241"/>
      <c r="M694" s="241"/>
      <c r="N694" s="241"/>
      <c r="O694" s="241"/>
      <c r="P694" s="241">
        <v>1</v>
      </c>
      <c r="Q694" s="241"/>
      <c r="R694" s="241">
        <v>2</v>
      </c>
      <c r="S694" s="241">
        <v>2</v>
      </c>
      <c r="T694" s="241"/>
      <c r="U694" s="241"/>
      <c r="V694" s="241"/>
      <c r="W694" s="241"/>
      <c r="X694" s="241"/>
      <c r="Y694" s="241"/>
      <c r="Z694" s="242">
        <f t="shared" si="4313"/>
        <v>126</v>
      </c>
      <c r="AA694" s="243">
        <f t="shared" si="4429"/>
        <v>519</v>
      </c>
      <c r="AB694" s="51"/>
      <c r="AC694" s="56" t="s">
        <v>117</v>
      </c>
      <c r="AD694" s="57">
        <f t="shared" si="4314"/>
        <v>114</v>
      </c>
      <c r="AE694" s="57">
        <f t="shared" si="5023"/>
        <v>1</v>
      </c>
      <c r="AF694" s="57">
        <f t="shared" si="5023"/>
        <v>0</v>
      </c>
      <c r="AG694" s="57">
        <f t="shared" si="5023"/>
        <v>0</v>
      </c>
      <c r="AH694" s="57">
        <f t="shared" si="5023"/>
        <v>6</v>
      </c>
      <c r="AI694" s="57">
        <f t="shared" si="5023"/>
        <v>0</v>
      </c>
      <c r="AJ694" s="57">
        <f t="shared" si="5023"/>
        <v>0</v>
      </c>
      <c r="AK694" s="57">
        <f t="shared" si="5023"/>
        <v>0</v>
      </c>
      <c r="AL694" s="57">
        <f t="shared" si="4315"/>
        <v>5</v>
      </c>
      <c r="AM694" s="57">
        <f t="shared" si="4316"/>
        <v>0</v>
      </c>
      <c r="AN694" s="58">
        <f t="shared" si="4317"/>
        <v>126</v>
      </c>
      <c r="AO694" s="236"/>
      <c r="AP694" s="51"/>
      <c r="AQ694" s="51"/>
      <c r="AR694" s="51"/>
      <c r="AS694" s="51"/>
      <c r="AT694" s="51"/>
      <c r="AU694" s="51"/>
      <c r="AV694" s="51"/>
      <c r="AW694" s="51"/>
      <c r="AX694" s="51"/>
      <c r="AY694" s="51"/>
      <c r="AZ694" s="51"/>
      <c r="BA694" s="51"/>
      <c r="BB694" s="51"/>
      <c r="BC694" s="51"/>
      <c r="BD694" s="51"/>
      <c r="BE694" s="51"/>
      <c r="BF694" s="51"/>
      <c r="BG694" s="51"/>
      <c r="BH694" s="51"/>
      <c r="BI694" s="51"/>
      <c r="BJ694" s="51"/>
      <c r="BK694" s="51"/>
      <c r="BL694" s="51"/>
      <c r="BM694" s="51"/>
      <c r="BN694" s="51"/>
      <c r="BO694" s="51"/>
      <c r="BP694" s="51"/>
      <c r="BQ694" s="51"/>
      <c r="BR694" s="63"/>
      <c r="BS694" s="63"/>
      <c r="BT694" s="63"/>
      <c r="BU694" s="63"/>
      <c r="BV694" s="63"/>
      <c r="BW694" s="63"/>
      <c r="BX694" s="63"/>
      <c r="BY694" s="63"/>
      <c r="BZ694" s="63"/>
      <c r="CA694" s="63"/>
      <c r="CB694" s="63"/>
      <c r="CC694" s="63"/>
      <c r="CD694" s="63"/>
      <c r="CE694" s="63"/>
      <c r="CF694" s="63"/>
      <c r="CG694" s="63"/>
      <c r="CH694" s="63"/>
      <c r="CI694" s="63"/>
      <c r="CJ694" s="63"/>
      <c r="CK694" s="63"/>
    </row>
    <row r="695" spans="2:89" ht="13.5" hidden="1" outlineLevel="1">
      <c r="B695" s="15" t="s">
        <v>118</v>
      </c>
      <c r="C695" s="240">
        <v>69</v>
      </c>
      <c r="D695" s="240">
        <v>4</v>
      </c>
      <c r="E695" s="240">
        <v>1</v>
      </c>
      <c r="F695" s="240">
        <v>6</v>
      </c>
      <c r="G695" s="241">
        <v>1</v>
      </c>
      <c r="H695" s="241"/>
      <c r="I695" s="241"/>
      <c r="J695" s="241">
        <v>9</v>
      </c>
      <c r="K695" s="241">
        <v>3</v>
      </c>
      <c r="L695" s="241"/>
      <c r="M695" s="241"/>
      <c r="N695" s="241"/>
      <c r="O695" s="241"/>
      <c r="P695" s="241"/>
      <c r="Q695" s="241"/>
      <c r="R695" s="241"/>
      <c r="S695" s="241">
        <v>2</v>
      </c>
      <c r="T695" s="241"/>
      <c r="U695" s="241"/>
      <c r="V695" s="241"/>
      <c r="W695" s="241"/>
      <c r="X695" s="241"/>
      <c r="Y695" s="241"/>
      <c r="Z695" s="242">
        <f t="shared" si="4313"/>
        <v>95</v>
      </c>
      <c r="AA695" s="243">
        <f t="shared" si="4429"/>
        <v>486</v>
      </c>
      <c r="AB695" s="51"/>
      <c r="AC695" s="56" t="s">
        <v>118</v>
      </c>
      <c r="AD695" s="57">
        <f t="shared" si="4314"/>
        <v>80</v>
      </c>
      <c r="AE695" s="57">
        <f t="shared" si="5023"/>
        <v>1</v>
      </c>
      <c r="AF695" s="57">
        <f t="shared" si="5023"/>
        <v>0</v>
      </c>
      <c r="AG695" s="57">
        <f t="shared" si="5023"/>
        <v>0</v>
      </c>
      <c r="AH695" s="57">
        <f t="shared" si="5023"/>
        <v>9</v>
      </c>
      <c r="AI695" s="57">
        <f t="shared" si="5023"/>
        <v>3</v>
      </c>
      <c r="AJ695" s="57">
        <f t="shared" si="5023"/>
        <v>0</v>
      </c>
      <c r="AK695" s="57">
        <f t="shared" si="5023"/>
        <v>0</v>
      </c>
      <c r="AL695" s="57">
        <f t="shared" si="4315"/>
        <v>2</v>
      </c>
      <c r="AM695" s="57">
        <f t="shared" si="4316"/>
        <v>0</v>
      </c>
      <c r="AN695" s="58">
        <f t="shared" si="4317"/>
        <v>95</v>
      </c>
      <c r="AO695" s="236"/>
      <c r="AP695" s="51"/>
      <c r="AQ695" s="51"/>
      <c r="AR695" s="51"/>
      <c r="AS695" s="51"/>
      <c r="AT695" s="51"/>
      <c r="AU695" s="51"/>
      <c r="AV695" s="51"/>
      <c r="AW695" s="51"/>
      <c r="AX695" s="51"/>
      <c r="AY695" s="51"/>
      <c r="AZ695" s="51"/>
      <c r="BA695" s="51"/>
      <c r="BB695" s="51"/>
      <c r="BC695" s="51"/>
      <c r="BD695" s="51"/>
      <c r="BE695" s="51"/>
      <c r="BF695" s="51"/>
      <c r="BG695" s="51"/>
      <c r="BH695" s="51"/>
      <c r="BI695" s="51"/>
      <c r="BJ695" s="51"/>
      <c r="BK695" s="51"/>
      <c r="BL695" s="51"/>
      <c r="BM695" s="51"/>
      <c r="BN695" s="51"/>
      <c r="BO695" s="51"/>
      <c r="BP695" s="51"/>
      <c r="BQ695" s="51"/>
      <c r="BR695" s="63"/>
      <c r="BS695" s="63"/>
      <c r="BT695" s="63"/>
      <c r="BU695" s="63"/>
      <c r="BV695" s="63"/>
      <c r="BW695" s="63"/>
      <c r="BX695" s="63"/>
      <c r="BY695" s="63"/>
      <c r="BZ695" s="63"/>
      <c r="CA695" s="63"/>
      <c r="CB695" s="63"/>
      <c r="CC695" s="63"/>
      <c r="CD695" s="63"/>
      <c r="CE695" s="63"/>
      <c r="CF695" s="63"/>
      <c r="CG695" s="63"/>
      <c r="CH695" s="63"/>
      <c r="CI695" s="63"/>
      <c r="CJ695" s="63"/>
      <c r="CK695" s="63"/>
    </row>
    <row r="696" spans="2:89" ht="13.5" hidden="1" outlineLevel="1">
      <c r="B696" s="15" t="s">
        <v>119</v>
      </c>
      <c r="C696" s="240">
        <v>90</v>
      </c>
      <c r="D696" s="240">
        <v>9</v>
      </c>
      <c r="E696" s="240"/>
      <c r="F696" s="240">
        <v>7</v>
      </c>
      <c r="G696" s="241">
        <v>2</v>
      </c>
      <c r="H696" s="241"/>
      <c r="I696" s="241"/>
      <c r="J696" s="241">
        <v>16</v>
      </c>
      <c r="K696" s="241"/>
      <c r="L696" s="241">
        <v>1</v>
      </c>
      <c r="M696" s="241"/>
      <c r="N696" s="241"/>
      <c r="O696" s="241"/>
      <c r="P696" s="241"/>
      <c r="Q696" s="241"/>
      <c r="R696" s="241">
        <v>4</v>
      </c>
      <c r="S696" s="241"/>
      <c r="T696" s="241"/>
      <c r="U696" s="241"/>
      <c r="V696" s="241"/>
      <c r="W696" s="241"/>
      <c r="X696" s="241"/>
      <c r="Y696" s="241"/>
      <c r="Z696" s="242">
        <f t="shared" si="4313"/>
        <v>129</v>
      </c>
      <c r="AA696" s="243">
        <f t="shared" si="4429"/>
        <v>483</v>
      </c>
      <c r="AB696" s="51"/>
      <c r="AC696" s="56" t="s">
        <v>119</v>
      </c>
      <c r="AD696" s="57">
        <f t="shared" si="4314"/>
        <v>106</v>
      </c>
      <c r="AE696" s="57">
        <f t="shared" si="5023"/>
        <v>2</v>
      </c>
      <c r="AF696" s="57">
        <f t="shared" si="5023"/>
        <v>0</v>
      </c>
      <c r="AG696" s="57">
        <f t="shared" si="5023"/>
        <v>0</v>
      </c>
      <c r="AH696" s="57">
        <f t="shared" si="5023"/>
        <v>16</v>
      </c>
      <c r="AI696" s="57">
        <f t="shared" si="5023"/>
        <v>0</v>
      </c>
      <c r="AJ696" s="57">
        <f t="shared" si="5023"/>
        <v>1</v>
      </c>
      <c r="AK696" s="57">
        <f t="shared" si="5023"/>
        <v>0</v>
      </c>
      <c r="AL696" s="57">
        <f t="shared" si="4315"/>
        <v>4</v>
      </c>
      <c r="AM696" s="57">
        <f t="shared" si="4316"/>
        <v>0</v>
      </c>
      <c r="AN696" s="58">
        <f t="shared" si="4317"/>
        <v>129</v>
      </c>
      <c r="AO696" s="236"/>
      <c r="AP696" s="51"/>
      <c r="AQ696" s="51"/>
      <c r="AR696" s="51"/>
      <c r="AS696" s="51"/>
      <c r="AT696" s="51"/>
      <c r="AU696" s="51"/>
      <c r="AV696" s="51"/>
      <c r="AW696" s="51"/>
      <c r="AX696" s="51"/>
      <c r="AY696" s="51"/>
      <c r="AZ696" s="51"/>
      <c r="BA696" s="51"/>
      <c r="BB696" s="51"/>
      <c r="BC696" s="51"/>
      <c r="BD696" s="51"/>
      <c r="BE696" s="51"/>
      <c r="BF696" s="51"/>
      <c r="BG696" s="51"/>
      <c r="BH696" s="51"/>
      <c r="BI696" s="51"/>
      <c r="BJ696" s="51"/>
      <c r="BK696" s="51"/>
      <c r="BL696" s="51"/>
      <c r="BM696" s="51"/>
      <c r="BN696" s="51"/>
      <c r="BO696" s="51"/>
      <c r="BP696" s="51"/>
      <c r="BQ696" s="51"/>
      <c r="BR696" s="63"/>
      <c r="BS696" s="63"/>
      <c r="BT696" s="63"/>
      <c r="BU696" s="63"/>
      <c r="BV696" s="63"/>
      <c r="BW696" s="63"/>
      <c r="BX696" s="63"/>
      <c r="BY696" s="63"/>
      <c r="BZ696" s="63"/>
      <c r="CA696" s="63"/>
      <c r="CB696" s="63"/>
      <c r="CC696" s="63"/>
      <c r="CD696" s="63"/>
      <c r="CE696" s="63"/>
      <c r="CF696" s="63"/>
      <c r="CG696" s="63"/>
      <c r="CH696" s="63"/>
      <c r="CI696" s="63"/>
      <c r="CJ696" s="63"/>
      <c r="CK696" s="63"/>
    </row>
    <row r="697" spans="2:89" ht="13.5" hidden="1" outlineLevel="1">
      <c r="B697" s="15" t="s">
        <v>120</v>
      </c>
      <c r="C697" s="240">
        <v>92</v>
      </c>
      <c r="D697" s="240">
        <v>8</v>
      </c>
      <c r="E697" s="240"/>
      <c r="F697" s="240">
        <v>7</v>
      </c>
      <c r="G697" s="241">
        <v>2</v>
      </c>
      <c r="H697" s="241"/>
      <c r="I697" s="241"/>
      <c r="J697" s="241">
        <v>11</v>
      </c>
      <c r="K697" s="241">
        <v>4</v>
      </c>
      <c r="L697" s="241"/>
      <c r="M697" s="241">
        <v>1</v>
      </c>
      <c r="N697" s="241"/>
      <c r="O697" s="241"/>
      <c r="P697" s="241"/>
      <c r="Q697" s="241"/>
      <c r="R697" s="241">
        <v>1</v>
      </c>
      <c r="S697" s="241">
        <v>3</v>
      </c>
      <c r="T697" s="241"/>
      <c r="U697" s="241"/>
      <c r="V697" s="241"/>
      <c r="W697" s="241"/>
      <c r="X697" s="241"/>
      <c r="Y697" s="241"/>
      <c r="Z697" s="242">
        <f t="shared" si="4313"/>
        <v>129</v>
      </c>
      <c r="AA697" s="243">
        <f t="shared" si="4429"/>
        <v>479</v>
      </c>
      <c r="AB697" s="51"/>
      <c r="AC697" s="59" t="s">
        <v>120</v>
      </c>
      <c r="AD697" s="60">
        <f t="shared" si="4314"/>
        <v>107</v>
      </c>
      <c r="AE697" s="60">
        <f t="shared" si="5023"/>
        <v>2</v>
      </c>
      <c r="AF697" s="60">
        <f t="shared" si="5023"/>
        <v>0</v>
      </c>
      <c r="AG697" s="60">
        <f t="shared" si="5023"/>
        <v>0</v>
      </c>
      <c r="AH697" s="60">
        <f t="shared" si="5023"/>
        <v>11</v>
      </c>
      <c r="AI697" s="60">
        <f t="shared" si="5023"/>
        <v>4</v>
      </c>
      <c r="AJ697" s="60">
        <f t="shared" si="5023"/>
        <v>0</v>
      </c>
      <c r="AK697" s="60">
        <f t="shared" si="5023"/>
        <v>1</v>
      </c>
      <c r="AL697" s="60">
        <f t="shared" si="4315"/>
        <v>4</v>
      </c>
      <c r="AM697" s="60">
        <f t="shared" si="4316"/>
        <v>0</v>
      </c>
      <c r="AN697" s="61">
        <f t="shared" si="4317"/>
        <v>129</v>
      </c>
      <c r="AO697" s="236"/>
      <c r="AP697" s="51"/>
      <c r="AQ697" s="51"/>
      <c r="AR697" s="51"/>
      <c r="AS697" s="51"/>
      <c r="AT697" s="51"/>
      <c r="AU697" s="51"/>
      <c r="AV697" s="51"/>
      <c r="AW697" s="51"/>
      <c r="AX697" s="51"/>
      <c r="AY697" s="51"/>
      <c r="AZ697" s="51"/>
      <c r="BA697" s="51"/>
      <c r="BB697" s="51"/>
      <c r="BC697" s="51"/>
      <c r="BD697" s="51"/>
      <c r="BE697" s="51"/>
      <c r="BF697" s="51"/>
      <c r="BG697" s="51"/>
      <c r="BH697" s="51"/>
      <c r="BI697" s="51"/>
      <c r="BJ697" s="51"/>
      <c r="BK697" s="51"/>
      <c r="BL697" s="51"/>
      <c r="BM697" s="51"/>
      <c r="BN697" s="51"/>
      <c r="BO697" s="51"/>
      <c r="BP697" s="51"/>
      <c r="BQ697" s="51"/>
      <c r="BR697" s="63"/>
      <c r="BS697" s="63"/>
      <c r="BT697" s="63"/>
      <c r="BU697" s="63"/>
      <c r="BV697" s="63"/>
      <c r="BW697" s="63"/>
      <c r="BX697" s="63"/>
      <c r="BY697" s="63"/>
      <c r="BZ697" s="63"/>
      <c r="CA697" s="63"/>
      <c r="CB697" s="63"/>
      <c r="CC697" s="63"/>
      <c r="CD697" s="63"/>
      <c r="CE697" s="63"/>
      <c r="CF697" s="63"/>
      <c r="CG697" s="63"/>
      <c r="CH697" s="63"/>
      <c r="CI697" s="63"/>
      <c r="CJ697" s="63"/>
      <c r="CK697" s="63"/>
    </row>
    <row r="698" spans="2:89" ht="13.5" hidden="1" outlineLevel="1">
      <c r="B698" s="15" t="s">
        <v>121</v>
      </c>
      <c r="C698" s="240">
        <v>70</v>
      </c>
      <c r="D698" s="240">
        <v>10</v>
      </c>
      <c r="E698" s="240"/>
      <c r="F698" s="240">
        <v>3</v>
      </c>
      <c r="G698" s="241">
        <v>1</v>
      </c>
      <c r="H698" s="241"/>
      <c r="I698" s="241"/>
      <c r="J698" s="241">
        <v>12</v>
      </c>
      <c r="K698" s="241"/>
      <c r="L698" s="241"/>
      <c r="M698" s="241"/>
      <c r="N698" s="241"/>
      <c r="O698" s="241"/>
      <c r="P698" s="241"/>
      <c r="Q698" s="241"/>
      <c r="R698" s="241"/>
      <c r="S698" s="241"/>
      <c r="T698" s="241"/>
      <c r="U698" s="241"/>
      <c r="V698" s="241"/>
      <c r="W698" s="241"/>
      <c r="X698" s="241"/>
      <c r="Y698" s="241"/>
      <c r="Z698" s="242">
        <f t="shared" si="4313"/>
        <v>96</v>
      </c>
      <c r="AA698" s="243">
        <f t="shared" si="4429"/>
        <v>449</v>
      </c>
      <c r="AB698" s="51"/>
      <c r="AC698" s="59" t="s">
        <v>121</v>
      </c>
      <c r="AD698" s="60">
        <f t="shared" si="4314"/>
        <v>83</v>
      </c>
      <c r="AE698" s="60">
        <f t="shared" si="5023"/>
        <v>1</v>
      </c>
      <c r="AF698" s="60">
        <f t="shared" si="5023"/>
        <v>0</v>
      </c>
      <c r="AG698" s="60">
        <f t="shared" si="5023"/>
        <v>0</v>
      </c>
      <c r="AH698" s="60">
        <f t="shared" si="5023"/>
        <v>12</v>
      </c>
      <c r="AI698" s="60">
        <f t="shared" si="5023"/>
        <v>0</v>
      </c>
      <c r="AJ698" s="60">
        <f t="shared" si="5023"/>
        <v>0</v>
      </c>
      <c r="AK698" s="60">
        <f t="shared" si="5023"/>
        <v>0</v>
      </c>
      <c r="AL698" s="60">
        <f t="shared" si="4315"/>
        <v>0</v>
      </c>
      <c r="AM698" s="60">
        <f t="shared" si="4316"/>
        <v>0</v>
      </c>
      <c r="AN698" s="61">
        <f t="shared" si="4317"/>
        <v>96</v>
      </c>
      <c r="AO698" s="236"/>
      <c r="AP698" s="51"/>
      <c r="AQ698" s="51"/>
      <c r="AR698" s="51"/>
      <c r="AS698" s="51"/>
      <c r="AT698" s="51"/>
      <c r="AU698" s="51"/>
      <c r="AV698" s="51"/>
      <c r="AW698" s="51"/>
      <c r="AX698" s="51"/>
      <c r="AY698" s="51"/>
      <c r="AZ698" s="51"/>
      <c r="BA698" s="51"/>
      <c r="BB698" s="51"/>
      <c r="BC698" s="51"/>
      <c r="BD698" s="51"/>
      <c r="BE698" s="51"/>
      <c r="BF698" s="51"/>
      <c r="BG698" s="51"/>
      <c r="BH698" s="51"/>
      <c r="BI698" s="51"/>
      <c r="BJ698" s="51"/>
      <c r="BK698" s="51"/>
      <c r="BL698" s="51"/>
      <c r="BM698" s="51"/>
      <c r="BN698" s="51"/>
      <c r="BO698" s="51"/>
      <c r="BP698" s="51"/>
      <c r="BQ698" s="51"/>
      <c r="BR698" s="63"/>
      <c r="BS698" s="63"/>
      <c r="BT698" s="63"/>
      <c r="BU698" s="63"/>
      <c r="BV698" s="63"/>
      <c r="BW698" s="63"/>
      <c r="BX698" s="63"/>
      <c r="BY698" s="63"/>
      <c r="BZ698" s="63"/>
      <c r="CA698" s="63"/>
      <c r="CB698" s="63"/>
      <c r="CC698" s="63"/>
      <c r="CD698" s="63"/>
      <c r="CE698" s="63"/>
      <c r="CF698" s="63"/>
      <c r="CG698" s="63"/>
      <c r="CH698" s="63"/>
      <c r="CI698" s="63"/>
      <c r="CJ698" s="63"/>
      <c r="CK698" s="63"/>
    </row>
    <row r="699" spans="2:89" ht="13.5" hidden="1" outlineLevel="1">
      <c r="B699" s="15" t="s">
        <v>122</v>
      </c>
      <c r="C699" s="240">
        <v>98</v>
      </c>
      <c r="D699" s="240">
        <v>8</v>
      </c>
      <c r="E699" s="240"/>
      <c r="F699" s="240">
        <v>4</v>
      </c>
      <c r="G699" s="241">
        <v>1</v>
      </c>
      <c r="H699" s="241"/>
      <c r="I699" s="241"/>
      <c r="J699" s="241">
        <v>6</v>
      </c>
      <c r="K699" s="241">
        <v>3</v>
      </c>
      <c r="L699" s="241"/>
      <c r="M699" s="241"/>
      <c r="N699" s="241"/>
      <c r="O699" s="241"/>
      <c r="P699" s="241"/>
      <c r="Q699" s="241"/>
      <c r="R699" s="241">
        <v>1</v>
      </c>
      <c r="S699" s="241">
        <v>4</v>
      </c>
      <c r="T699" s="241"/>
      <c r="U699" s="241"/>
      <c r="V699" s="241"/>
      <c r="W699" s="241"/>
      <c r="X699" s="241"/>
      <c r="Y699" s="241"/>
      <c r="Z699" s="242">
        <f t="shared" si="4313"/>
        <v>125</v>
      </c>
      <c r="AA699" s="243">
        <f t="shared" si="4429"/>
        <v>479</v>
      </c>
      <c r="AB699" s="51"/>
      <c r="AC699" s="59" t="s">
        <v>122</v>
      </c>
      <c r="AD699" s="60">
        <f t="shared" si="4314"/>
        <v>110</v>
      </c>
      <c r="AE699" s="60">
        <f t="shared" si="5023"/>
        <v>1</v>
      </c>
      <c r="AF699" s="60">
        <f t="shared" si="5023"/>
        <v>0</v>
      </c>
      <c r="AG699" s="60">
        <f t="shared" si="5023"/>
        <v>0</v>
      </c>
      <c r="AH699" s="60">
        <f t="shared" si="5023"/>
        <v>6</v>
      </c>
      <c r="AI699" s="60">
        <f t="shared" si="5023"/>
        <v>3</v>
      </c>
      <c r="AJ699" s="60">
        <f t="shared" si="5023"/>
        <v>0</v>
      </c>
      <c r="AK699" s="60">
        <f t="shared" si="5023"/>
        <v>0</v>
      </c>
      <c r="AL699" s="60">
        <f t="shared" si="4315"/>
        <v>5</v>
      </c>
      <c r="AM699" s="60">
        <f t="shared" si="4316"/>
        <v>0</v>
      </c>
      <c r="AN699" s="61">
        <f t="shared" si="4317"/>
        <v>125</v>
      </c>
      <c r="AO699" s="236"/>
      <c r="AP699" s="51"/>
      <c r="AQ699" s="51"/>
      <c r="AR699" s="51"/>
      <c r="AS699" s="51"/>
      <c r="AT699" s="51"/>
      <c r="AU699" s="51"/>
      <c r="AV699" s="51"/>
      <c r="AW699" s="51"/>
      <c r="AX699" s="51"/>
      <c r="AY699" s="51"/>
      <c r="AZ699" s="51"/>
      <c r="BA699" s="51"/>
      <c r="BB699" s="51"/>
      <c r="BC699" s="51"/>
      <c r="BD699" s="51"/>
      <c r="BE699" s="51"/>
      <c r="BF699" s="51"/>
      <c r="BG699" s="51"/>
      <c r="BH699" s="51"/>
      <c r="BI699" s="51"/>
      <c r="BJ699" s="51"/>
      <c r="BK699" s="51"/>
      <c r="BL699" s="51"/>
      <c r="BM699" s="51"/>
      <c r="BN699" s="51"/>
      <c r="BO699" s="51"/>
      <c r="BP699" s="51"/>
      <c r="BQ699" s="51"/>
      <c r="BR699" s="63"/>
      <c r="BS699" s="63"/>
      <c r="BT699" s="63"/>
      <c r="BU699" s="63"/>
      <c r="BV699" s="63"/>
      <c r="BW699" s="63"/>
      <c r="BX699" s="63"/>
      <c r="BY699" s="63"/>
      <c r="BZ699" s="63"/>
      <c r="CA699" s="63"/>
      <c r="CB699" s="63"/>
      <c r="CC699" s="63"/>
      <c r="CD699" s="63"/>
      <c r="CE699" s="63"/>
      <c r="CF699" s="63"/>
      <c r="CG699" s="63"/>
      <c r="CH699" s="63"/>
      <c r="CI699" s="63"/>
      <c r="CJ699" s="63"/>
      <c r="CK699" s="63"/>
    </row>
    <row r="700" spans="2:89" ht="13.5" hidden="1" outlineLevel="1">
      <c r="B700" s="15" t="s">
        <v>123</v>
      </c>
      <c r="C700" s="240">
        <v>87</v>
      </c>
      <c r="D700" s="240">
        <v>8</v>
      </c>
      <c r="E700" s="240"/>
      <c r="F700" s="240">
        <v>5</v>
      </c>
      <c r="G700" s="241">
        <v>1</v>
      </c>
      <c r="H700" s="241"/>
      <c r="I700" s="241"/>
      <c r="J700" s="241">
        <v>18</v>
      </c>
      <c r="K700" s="241">
        <v>2</v>
      </c>
      <c r="L700" s="241"/>
      <c r="M700" s="241">
        <v>1</v>
      </c>
      <c r="N700" s="241"/>
      <c r="O700" s="241"/>
      <c r="P700" s="241"/>
      <c r="Q700" s="241"/>
      <c r="R700" s="241">
        <v>1</v>
      </c>
      <c r="S700" s="241">
        <v>2</v>
      </c>
      <c r="T700" s="241"/>
      <c r="U700" s="241"/>
      <c r="V700" s="241"/>
      <c r="W700" s="241"/>
      <c r="X700" s="241"/>
      <c r="Y700" s="241"/>
      <c r="Z700" s="242">
        <f t="shared" si="4313"/>
        <v>125</v>
      </c>
      <c r="AA700" s="243">
        <f t="shared" si="4429"/>
        <v>475</v>
      </c>
      <c r="AB700" s="51"/>
      <c r="AC700" s="59" t="s">
        <v>123</v>
      </c>
      <c r="AD700" s="60">
        <f t="shared" si="4314"/>
        <v>100</v>
      </c>
      <c r="AE700" s="60">
        <f t="shared" si="5023"/>
        <v>1</v>
      </c>
      <c r="AF700" s="60">
        <f t="shared" si="5023"/>
        <v>0</v>
      </c>
      <c r="AG700" s="60">
        <f t="shared" si="5023"/>
        <v>0</v>
      </c>
      <c r="AH700" s="60">
        <f t="shared" si="5023"/>
        <v>18</v>
      </c>
      <c r="AI700" s="60">
        <f t="shared" si="5023"/>
        <v>2</v>
      </c>
      <c r="AJ700" s="60">
        <f t="shared" si="5023"/>
        <v>0</v>
      </c>
      <c r="AK700" s="60">
        <f t="shared" si="5023"/>
        <v>1</v>
      </c>
      <c r="AL700" s="60">
        <f t="shared" si="4315"/>
        <v>3</v>
      </c>
      <c r="AM700" s="60">
        <f t="shared" si="4316"/>
        <v>0</v>
      </c>
      <c r="AN700" s="61">
        <f t="shared" si="4317"/>
        <v>125</v>
      </c>
      <c r="AO700" s="236"/>
      <c r="AP700" s="51"/>
      <c r="AQ700" s="51"/>
      <c r="AR700" s="51"/>
      <c r="AS700" s="51"/>
      <c r="AT700" s="51"/>
      <c r="AU700" s="51"/>
      <c r="AV700" s="51"/>
      <c r="AW700" s="51"/>
      <c r="AX700" s="51"/>
      <c r="AY700" s="51"/>
      <c r="AZ700" s="51"/>
      <c r="BA700" s="51"/>
      <c r="BB700" s="51"/>
      <c r="BC700" s="51"/>
      <c r="BD700" s="51"/>
      <c r="BE700" s="51"/>
      <c r="BF700" s="51"/>
      <c r="BG700" s="51"/>
      <c r="BH700" s="51"/>
      <c r="BI700" s="51"/>
      <c r="BJ700" s="51"/>
      <c r="BK700" s="51"/>
      <c r="BL700" s="51"/>
      <c r="BM700" s="51"/>
      <c r="BN700" s="51"/>
      <c r="BO700" s="51"/>
      <c r="BP700" s="51"/>
      <c r="BQ700" s="51"/>
      <c r="BR700" s="63"/>
      <c r="BS700" s="63"/>
      <c r="BT700" s="63"/>
      <c r="BU700" s="63"/>
      <c r="BV700" s="63"/>
      <c r="BW700" s="63"/>
      <c r="BX700" s="63"/>
      <c r="BY700" s="63"/>
      <c r="BZ700" s="63"/>
      <c r="CA700" s="63"/>
      <c r="CB700" s="63"/>
      <c r="CC700" s="63"/>
      <c r="CD700" s="63"/>
      <c r="CE700" s="63"/>
      <c r="CF700" s="63"/>
      <c r="CG700" s="63"/>
      <c r="CH700" s="63"/>
      <c r="CI700" s="63"/>
      <c r="CJ700" s="63"/>
      <c r="CK700" s="63"/>
    </row>
    <row r="701" spans="2:89" ht="13.5" hidden="1" outlineLevel="1">
      <c r="B701" s="15" t="s">
        <v>124</v>
      </c>
      <c r="C701" s="240">
        <v>84</v>
      </c>
      <c r="D701" s="240">
        <v>13</v>
      </c>
      <c r="E701" s="240"/>
      <c r="F701" s="240">
        <v>6</v>
      </c>
      <c r="G701" s="241">
        <v>1</v>
      </c>
      <c r="H701" s="241"/>
      <c r="I701" s="241"/>
      <c r="J701" s="241">
        <v>10</v>
      </c>
      <c r="K701" s="241"/>
      <c r="L701" s="241"/>
      <c r="M701" s="241"/>
      <c r="N701" s="241"/>
      <c r="O701" s="241"/>
      <c r="P701" s="241"/>
      <c r="Q701" s="241"/>
      <c r="R701" s="241"/>
      <c r="S701" s="241">
        <v>1</v>
      </c>
      <c r="T701" s="241"/>
      <c r="U701" s="241"/>
      <c r="V701" s="241"/>
      <c r="W701" s="241"/>
      <c r="X701" s="241"/>
      <c r="Y701" s="241"/>
      <c r="Z701" s="242">
        <f t="shared" si="4313"/>
        <v>115</v>
      </c>
      <c r="AA701" s="243">
        <f t="shared" si="4429"/>
        <v>461</v>
      </c>
      <c r="AB701" s="51"/>
      <c r="AC701" s="56" t="s">
        <v>124</v>
      </c>
      <c r="AD701" s="57">
        <f t="shared" si="4314"/>
        <v>103</v>
      </c>
      <c r="AE701" s="57">
        <f t="shared" si="5023"/>
        <v>1</v>
      </c>
      <c r="AF701" s="57">
        <f t="shared" si="5023"/>
        <v>0</v>
      </c>
      <c r="AG701" s="57">
        <f t="shared" si="5023"/>
        <v>0</v>
      </c>
      <c r="AH701" s="57">
        <f t="shared" si="5023"/>
        <v>10</v>
      </c>
      <c r="AI701" s="57">
        <f t="shared" si="5023"/>
        <v>0</v>
      </c>
      <c r="AJ701" s="57">
        <f t="shared" si="5023"/>
        <v>0</v>
      </c>
      <c r="AK701" s="57">
        <f t="shared" si="5023"/>
        <v>0</v>
      </c>
      <c r="AL701" s="57">
        <f t="shared" si="4315"/>
        <v>1</v>
      </c>
      <c r="AM701" s="57">
        <f t="shared" si="4316"/>
        <v>0</v>
      </c>
      <c r="AN701" s="58">
        <f t="shared" si="4317"/>
        <v>115</v>
      </c>
      <c r="AO701" s="236"/>
      <c r="AP701" s="51"/>
      <c r="AQ701" s="51"/>
      <c r="AR701" s="51"/>
      <c r="AS701" s="51"/>
      <c r="AT701" s="51"/>
      <c r="AU701" s="51"/>
      <c r="AV701" s="51"/>
      <c r="AW701" s="51"/>
      <c r="AX701" s="51"/>
      <c r="AY701" s="51"/>
      <c r="AZ701" s="51"/>
      <c r="BA701" s="51"/>
      <c r="BB701" s="51"/>
      <c r="BC701" s="51"/>
      <c r="BD701" s="51"/>
      <c r="BE701" s="51"/>
      <c r="BF701" s="51"/>
      <c r="BG701" s="51"/>
      <c r="BH701" s="51"/>
      <c r="BI701" s="51"/>
      <c r="BJ701" s="51"/>
      <c r="BK701" s="51"/>
      <c r="BL701" s="51"/>
      <c r="BM701" s="51"/>
      <c r="BN701" s="51"/>
      <c r="BO701" s="51"/>
      <c r="BP701" s="51"/>
      <c r="BQ701" s="51"/>
      <c r="BR701" s="63"/>
      <c r="BS701" s="63"/>
      <c r="BT701" s="63"/>
      <c r="BU701" s="63"/>
      <c r="BV701" s="63"/>
      <c r="BW701" s="63"/>
      <c r="BX701" s="63"/>
      <c r="BY701" s="63"/>
      <c r="BZ701" s="63"/>
      <c r="CA701" s="63"/>
      <c r="CB701" s="63"/>
      <c r="CC701" s="63"/>
      <c r="CD701" s="63"/>
      <c r="CE701" s="63"/>
      <c r="CF701" s="63"/>
      <c r="CG701" s="63"/>
      <c r="CH701" s="63"/>
      <c r="CI701" s="63"/>
      <c r="CJ701" s="63"/>
      <c r="CK701" s="63"/>
    </row>
    <row r="702" spans="2:89" ht="13.5" hidden="1" outlineLevel="1">
      <c r="B702" s="15" t="s">
        <v>125</v>
      </c>
      <c r="C702" s="240">
        <v>61</v>
      </c>
      <c r="D702" s="240">
        <v>3</v>
      </c>
      <c r="E702" s="240"/>
      <c r="F702" s="240">
        <v>7</v>
      </c>
      <c r="G702" s="241">
        <v>1</v>
      </c>
      <c r="H702" s="241"/>
      <c r="I702" s="241"/>
      <c r="J702" s="241">
        <v>14</v>
      </c>
      <c r="K702" s="241">
        <v>3</v>
      </c>
      <c r="L702" s="241"/>
      <c r="M702" s="241"/>
      <c r="N702" s="241"/>
      <c r="O702" s="241"/>
      <c r="P702" s="241"/>
      <c r="Q702" s="241"/>
      <c r="R702" s="241"/>
      <c r="S702" s="241">
        <v>3</v>
      </c>
      <c r="T702" s="241"/>
      <c r="U702" s="241"/>
      <c r="V702" s="241"/>
      <c r="W702" s="241"/>
      <c r="X702" s="241"/>
      <c r="Y702" s="241"/>
      <c r="Z702" s="242">
        <f t="shared" si="4313"/>
        <v>92</v>
      </c>
      <c r="AA702" s="243">
        <f t="shared" si="4429"/>
        <v>457</v>
      </c>
      <c r="AB702" s="51"/>
      <c r="AC702" s="56" t="s">
        <v>125</v>
      </c>
      <c r="AD702" s="57">
        <f t="shared" si="4314"/>
        <v>71</v>
      </c>
      <c r="AE702" s="57">
        <f t="shared" si="5023"/>
        <v>1</v>
      </c>
      <c r="AF702" s="57">
        <f t="shared" si="5023"/>
        <v>0</v>
      </c>
      <c r="AG702" s="57">
        <f t="shared" si="5023"/>
        <v>0</v>
      </c>
      <c r="AH702" s="57">
        <f t="shared" si="5023"/>
        <v>14</v>
      </c>
      <c r="AI702" s="57">
        <f t="shared" si="5023"/>
        <v>3</v>
      </c>
      <c r="AJ702" s="57">
        <f t="shared" si="5023"/>
        <v>0</v>
      </c>
      <c r="AK702" s="57">
        <f t="shared" si="5023"/>
        <v>0</v>
      </c>
      <c r="AL702" s="57">
        <f t="shared" si="4315"/>
        <v>3</v>
      </c>
      <c r="AM702" s="57">
        <f t="shared" si="4316"/>
        <v>0</v>
      </c>
      <c r="AN702" s="58">
        <f t="shared" si="4317"/>
        <v>92</v>
      </c>
      <c r="AO702" s="236"/>
      <c r="AP702" s="51"/>
      <c r="AQ702" s="51"/>
      <c r="AR702" s="51"/>
      <c r="AS702" s="51"/>
      <c r="AT702" s="51"/>
      <c r="AU702" s="51"/>
      <c r="AV702" s="51"/>
      <c r="AW702" s="51"/>
      <c r="AX702" s="51"/>
      <c r="AY702" s="51"/>
      <c r="AZ702" s="51"/>
      <c r="BA702" s="51"/>
      <c r="BB702" s="51"/>
      <c r="BC702" s="51"/>
      <c r="BD702" s="51"/>
      <c r="BE702" s="51"/>
      <c r="BF702" s="51"/>
      <c r="BG702" s="51"/>
      <c r="BH702" s="51"/>
      <c r="BI702" s="51"/>
      <c r="BJ702" s="51"/>
      <c r="BK702" s="51"/>
      <c r="BL702" s="51"/>
      <c r="BM702" s="51"/>
      <c r="BN702" s="51"/>
      <c r="BO702" s="51"/>
      <c r="BP702" s="51"/>
      <c r="BQ702" s="51"/>
      <c r="BR702" s="63"/>
      <c r="BS702" s="63"/>
      <c r="BT702" s="63"/>
      <c r="BU702" s="63"/>
      <c r="BV702" s="63"/>
      <c r="BW702" s="63"/>
      <c r="BX702" s="63"/>
      <c r="BY702" s="63"/>
      <c r="BZ702" s="63"/>
      <c r="CA702" s="63"/>
      <c r="CB702" s="63"/>
      <c r="CC702" s="63"/>
      <c r="CD702" s="63"/>
      <c r="CE702" s="63"/>
      <c r="CF702" s="63"/>
      <c r="CG702" s="63"/>
      <c r="CH702" s="63"/>
      <c r="CI702" s="63"/>
      <c r="CJ702" s="63"/>
      <c r="CK702" s="63"/>
    </row>
    <row r="703" spans="2:89" ht="13.5" hidden="1" outlineLevel="1">
      <c r="B703" s="15" t="s">
        <v>126</v>
      </c>
      <c r="C703" s="240">
        <v>79</v>
      </c>
      <c r="D703" s="240">
        <v>8</v>
      </c>
      <c r="E703" s="240"/>
      <c r="F703" s="240">
        <v>4</v>
      </c>
      <c r="G703" s="241">
        <v>2</v>
      </c>
      <c r="H703" s="241"/>
      <c r="I703" s="241"/>
      <c r="J703" s="241">
        <v>10</v>
      </c>
      <c r="K703" s="241"/>
      <c r="L703" s="241"/>
      <c r="M703" s="241"/>
      <c r="N703" s="241"/>
      <c r="O703" s="241"/>
      <c r="P703" s="241">
        <v>1</v>
      </c>
      <c r="Q703" s="241"/>
      <c r="R703" s="241"/>
      <c r="S703" s="241">
        <v>1</v>
      </c>
      <c r="T703" s="241">
        <v>1</v>
      </c>
      <c r="U703" s="241"/>
      <c r="V703" s="241"/>
      <c r="W703" s="241"/>
      <c r="X703" s="241"/>
      <c r="Y703" s="241"/>
      <c r="Z703" s="242">
        <f t="shared" si="4313"/>
        <v>106</v>
      </c>
      <c r="AA703" s="243">
        <f t="shared" si="4429"/>
        <v>438</v>
      </c>
      <c r="AB703" s="51"/>
      <c r="AC703" s="56" t="s">
        <v>126</v>
      </c>
      <c r="AD703" s="57">
        <f t="shared" si="4314"/>
        <v>91</v>
      </c>
      <c r="AE703" s="57">
        <f t="shared" si="5023"/>
        <v>2</v>
      </c>
      <c r="AF703" s="57">
        <f t="shared" si="5023"/>
        <v>0</v>
      </c>
      <c r="AG703" s="57">
        <f t="shared" si="5023"/>
        <v>0</v>
      </c>
      <c r="AH703" s="57">
        <f t="shared" si="5023"/>
        <v>10</v>
      </c>
      <c r="AI703" s="57">
        <f t="shared" si="5023"/>
        <v>0</v>
      </c>
      <c r="AJ703" s="57">
        <f t="shared" si="5023"/>
        <v>0</v>
      </c>
      <c r="AK703" s="57">
        <f t="shared" si="5023"/>
        <v>0</v>
      </c>
      <c r="AL703" s="57">
        <f t="shared" si="4315"/>
        <v>3</v>
      </c>
      <c r="AM703" s="57">
        <f t="shared" si="4316"/>
        <v>0</v>
      </c>
      <c r="AN703" s="58">
        <f t="shared" si="4317"/>
        <v>106</v>
      </c>
      <c r="AO703" s="236"/>
      <c r="AP703" s="51"/>
      <c r="AQ703" s="51"/>
      <c r="AR703" s="51"/>
      <c r="AS703" s="51"/>
      <c r="AT703" s="51"/>
      <c r="AU703" s="51"/>
      <c r="AV703" s="51"/>
      <c r="AW703" s="51"/>
      <c r="AX703" s="51"/>
      <c r="AY703" s="51"/>
      <c r="AZ703" s="51"/>
      <c r="BA703" s="51"/>
      <c r="BB703" s="51"/>
      <c r="BC703" s="51"/>
      <c r="BD703" s="51"/>
      <c r="BE703" s="51"/>
      <c r="BF703" s="51"/>
      <c r="BG703" s="51"/>
      <c r="BH703" s="51"/>
      <c r="BI703" s="51"/>
      <c r="BJ703" s="51"/>
      <c r="BK703" s="51"/>
      <c r="BL703" s="51"/>
      <c r="BM703" s="51"/>
      <c r="BN703" s="51"/>
      <c r="BO703" s="51"/>
      <c r="BP703" s="51"/>
      <c r="BQ703" s="51"/>
      <c r="BR703" s="63"/>
      <c r="BS703" s="63"/>
      <c r="BT703" s="63"/>
      <c r="BU703" s="63"/>
      <c r="BV703" s="63"/>
      <c r="BW703" s="63"/>
      <c r="BX703" s="63"/>
      <c r="BY703" s="63"/>
      <c r="BZ703" s="63"/>
      <c r="CA703" s="63"/>
      <c r="CB703" s="63"/>
      <c r="CC703" s="63"/>
      <c r="CD703" s="63"/>
      <c r="CE703" s="63"/>
      <c r="CF703" s="63"/>
      <c r="CG703" s="63"/>
      <c r="CH703" s="63"/>
      <c r="CI703" s="63"/>
      <c r="CJ703" s="63"/>
      <c r="CK703" s="63"/>
    </row>
    <row r="704" spans="2:89" ht="13.5" hidden="1" outlineLevel="1">
      <c r="B704" s="15" t="s">
        <v>127</v>
      </c>
      <c r="C704" s="240">
        <v>68</v>
      </c>
      <c r="D704" s="240">
        <v>8</v>
      </c>
      <c r="E704" s="240">
        <v>2</v>
      </c>
      <c r="F704" s="240">
        <v>7</v>
      </c>
      <c r="G704" s="241">
        <v>2</v>
      </c>
      <c r="H704" s="241"/>
      <c r="I704" s="241"/>
      <c r="J704" s="241">
        <v>10</v>
      </c>
      <c r="K704" s="241"/>
      <c r="L704" s="241"/>
      <c r="M704" s="241"/>
      <c r="N704" s="241"/>
      <c r="O704" s="241"/>
      <c r="P704" s="241"/>
      <c r="Q704" s="241"/>
      <c r="R704" s="241"/>
      <c r="S704" s="241"/>
      <c r="T704" s="241"/>
      <c r="U704" s="241"/>
      <c r="V704" s="241">
        <v>1</v>
      </c>
      <c r="W704" s="241"/>
      <c r="X704" s="241"/>
      <c r="Y704" s="241"/>
      <c r="Z704" s="242">
        <f t="shared" si="4313"/>
        <v>98</v>
      </c>
      <c r="AA704" s="243">
        <f t="shared" si="4429"/>
        <v>411</v>
      </c>
      <c r="AB704" s="51"/>
      <c r="AC704" s="56" t="s">
        <v>127</v>
      </c>
      <c r="AD704" s="57">
        <f t="shared" si="4314"/>
        <v>85</v>
      </c>
      <c r="AE704" s="57">
        <f t="shared" si="5023"/>
        <v>2</v>
      </c>
      <c r="AF704" s="57">
        <f t="shared" si="5023"/>
        <v>0</v>
      </c>
      <c r="AG704" s="57">
        <f t="shared" si="5023"/>
        <v>0</v>
      </c>
      <c r="AH704" s="57">
        <f t="shared" si="5023"/>
        <v>10</v>
      </c>
      <c r="AI704" s="57">
        <f t="shared" si="5023"/>
        <v>0</v>
      </c>
      <c r="AJ704" s="57">
        <f t="shared" si="5023"/>
        <v>0</v>
      </c>
      <c r="AK704" s="57">
        <f t="shared" si="5023"/>
        <v>0</v>
      </c>
      <c r="AL704" s="57">
        <f t="shared" si="4315"/>
        <v>0</v>
      </c>
      <c r="AM704" s="57">
        <f t="shared" si="4316"/>
        <v>1</v>
      </c>
      <c r="AN704" s="58">
        <f t="shared" si="4317"/>
        <v>98</v>
      </c>
      <c r="AO704" s="236"/>
      <c r="AP704" s="51"/>
      <c r="AQ704" s="51"/>
      <c r="AR704" s="51"/>
      <c r="AS704" s="51"/>
      <c r="AT704" s="51"/>
      <c r="AU704" s="51"/>
      <c r="AV704" s="51"/>
      <c r="AW704" s="51"/>
      <c r="AX704" s="51"/>
      <c r="AY704" s="51"/>
      <c r="AZ704" s="51"/>
      <c r="BA704" s="51"/>
      <c r="BB704" s="51"/>
      <c r="BC704" s="51"/>
      <c r="BD704" s="51"/>
      <c r="BE704" s="51"/>
      <c r="BF704" s="51"/>
      <c r="BG704" s="51"/>
      <c r="BH704" s="51"/>
      <c r="BI704" s="51"/>
      <c r="BJ704" s="51"/>
      <c r="BK704" s="51"/>
      <c r="BL704" s="51"/>
      <c r="BM704" s="51"/>
      <c r="BN704" s="51"/>
      <c r="BO704" s="51"/>
      <c r="BP704" s="51"/>
      <c r="BQ704" s="51"/>
      <c r="BR704" s="63"/>
      <c r="BS704" s="63"/>
      <c r="BT704" s="63"/>
      <c r="BU704" s="63"/>
      <c r="BV704" s="63"/>
      <c r="BW704" s="63"/>
      <c r="BX704" s="63"/>
      <c r="BY704" s="63"/>
      <c r="BZ704" s="63"/>
      <c r="CA704" s="63"/>
      <c r="CB704" s="63"/>
      <c r="CC704" s="63"/>
      <c r="CD704" s="63"/>
      <c r="CE704" s="63"/>
      <c r="CF704" s="63"/>
      <c r="CG704" s="63"/>
      <c r="CH704" s="63"/>
      <c r="CI704" s="63"/>
      <c r="CJ704" s="63"/>
      <c r="CK704" s="63"/>
    </row>
    <row r="705" spans="2:89" ht="13.5" hidden="1" outlineLevel="1">
      <c r="B705" s="15" t="s">
        <v>128</v>
      </c>
      <c r="C705" s="240">
        <v>89</v>
      </c>
      <c r="D705" s="240">
        <v>8</v>
      </c>
      <c r="E705" s="240"/>
      <c r="F705" s="240">
        <v>3</v>
      </c>
      <c r="G705" s="241">
        <v>2</v>
      </c>
      <c r="H705" s="241"/>
      <c r="I705" s="241"/>
      <c r="J705" s="241">
        <v>6</v>
      </c>
      <c r="K705" s="241">
        <v>2</v>
      </c>
      <c r="L705" s="241"/>
      <c r="M705" s="241"/>
      <c r="N705" s="241"/>
      <c r="O705" s="241"/>
      <c r="P705" s="241"/>
      <c r="Q705" s="241"/>
      <c r="R705" s="241"/>
      <c r="S705" s="241">
        <v>2</v>
      </c>
      <c r="T705" s="241"/>
      <c r="U705" s="241"/>
      <c r="V705" s="241"/>
      <c r="W705" s="241"/>
      <c r="X705" s="241"/>
      <c r="Y705" s="241"/>
      <c r="Z705" s="242">
        <f t="shared" si="4313"/>
        <v>112</v>
      </c>
      <c r="AA705" s="243">
        <f t="shared" si="4429"/>
        <v>408</v>
      </c>
      <c r="AB705" s="51"/>
      <c r="AC705" s="59" t="s">
        <v>128</v>
      </c>
      <c r="AD705" s="60">
        <f t="shared" si="4314"/>
        <v>100</v>
      </c>
      <c r="AE705" s="60">
        <f t="shared" si="5023"/>
        <v>2</v>
      </c>
      <c r="AF705" s="60">
        <f t="shared" si="5023"/>
        <v>0</v>
      </c>
      <c r="AG705" s="60">
        <f t="shared" si="5023"/>
        <v>0</v>
      </c>
      <c r="AH705" s="60">
        <f t="shared" si="5023"/>
        <v>6</v>
      </c>
      <c r="AI705" s="60">
        <f t="shared" si="5023"/>
        <v>2</v>
      </c>
      <c r="AJ705" s="60">
        <f t="shared" si="5023"/>
        <v>0</v>
      </c>
      <c r="AK705" s="60">
        <f t="shared" si="5023"/>
        <v>0</v>
      </c>
      <c r="AL705" s="60">
        <f t="shared" si="4315"/>
        <v>2</v>
      </c>
      <c r="AM705" s="60">
        <f t="shared" si="4316"/>
        <v>0</v>
      </c>
      <c r="AN705" s="61">
        <f t="shared" si="4317"/>
        <v>112</v>
      </c>
      <c r="AO705" s="236"/>
      <c r="AP705" s="51"/>
      <c r="AQ705" s="51"/>
      <c r="AR705" s="51"/>
      <c r="AS705" s="51"/>
      <c r="AT705" s="51"/>
      <c r="AU705" s="51"/>
      <c r="AV705" s="51"/>
      <c r="AW705" s="51"/>
      <c r="AX705" s="51"/>
      <c r="AY705" s="51"/>
      <c r="AZ705" s="51"/>
      <c r="BA705" s="51"/>
      <c r="BB705" s="51"/>
      <c r="BC705" s="51"/>
      <c r="BD705" s="51"/>
      <c r="BE705" s="51"/>
      <c r="BF705" s="51"/>
      <c r="BG705" s="51"/>
      <c r="BH705" s="51"/>
      <c r="BI705" s="51"/>
      <c r="BJ705" s="51"/>
      <c r="BK705" s="51"/>
      <c r="BL705" s="51"/>
      <c r="BM705" s="51"/>
      <c r="BN705" s="51"/>
      <c r="BO705" s="51"/>
      <c r="BP705" s="51"/>
      <c r="BQ705" s="51"/>
      <c r="BR705" s="63"/>
      <c r="BS705" s="63"/>
      <c r="BT705" s="63"/>
      <c r="BU705" s="63"/>
      <c r="BV705" s="63"/>
      <c r="BW705" s="63"/>
      <c r="BX705" s="63"/>
      <c r="BY705" s="63"/>
      <c r="BZ705" s="63"/>
      <c r="CA705" s="63"/>
      <c r="CB705" s="63"/>
      <c r="CC705" s="63"/>
      <c r="CD705" s="63"/>
      <c r="CE705" s="63"/>
      <c r="CF705" s="63"/>
      <c r="CG705" s="63"/>
      <c r="CH705" s="63"/>
      <c r="CI705" s="63"/>
      <c r="CJ705" s="63"/>
      <c r="CK705" s="63"/>
    </row>
    <row r="706" spans="2:89" ht="13.5" hidden="1" outlineLevel="1">
      <c r="B706" s="15" t="s">
        <v>129</v>
      </c>
      <c r="C706" s="240">
        <v>86</v>
      </c>
      <c r="D706" s="240">
        <v>7</v>
      </c>
      <c r="E706" s="240">
        <v>1</v>
      </c>
      <c r="F706" s="240">
        <v>4</v>
      </c>
      <c r="G706" s="241">
        <v>3</v>
      </c>
      <c r="H706" s="241"/>
      <c r="I706" s="241"/>
      <c r="J706" s="241">
        <v>19</v>
      </c>
      <c r="K706" s="241">
        <v>2</v>
      </c>
      <c r="L706" s="241"/>
      <c r="M706" s="241"/>
      <c r="N706" s="241"/>
      <c r="O706" s="241"/>
      <c r="P706" s="241"/>
      <c r="Q706" s="241"/>
      <c r="R706" s="241">
        <v>1</v>
      </c>
      <c r="S706" s="241">
        <v>3</v>
      </c>
      <c r="T706" s="241"/>
      <c r="U706" s="241"/>
      <c r="V706" s="241"/>
      <c r="W706" s="241">
        <v>1</v>
      </c>
      <c r="X706" s="241"/>
      <c r="Y706" s="241"/>
      <c r="Z706" s="242">
        <f t="shared" si="4313"/>
        <v>127</v>
      </c>
      <c r="AA706" s="243">
        <f t="shared" si="4429"/>
        <v>443</v>
      </c>
      <c r="AB706" s="51"/>
      <c r="AC706" s="59" t="s">
        <v>129</v>
      </c>
      <c r="AD706" s="60">
        <f t="shared" si="4314"/>
        <v>98</v>
      </c>
      <c r="AE706" s="60">
        <f t="shared" si="5023"/>
        <v>3</v>
      </c>
      <c r="AF706" s="60">
        <f t="shared" si="5023"/>
        <v>0</v>
      </c>
      <c r="AG706" s="60">
        <f t="shared" si="5023"/>
        <v>0</v>
      </c>
      <c r="AH706" s="60">
        <f t="shared" si="5023"/>
        <v>19</v>
      </c>
      <c r="AI706" s="60">
        <f t="shared" si="5023"/>
        <v>2</v>
      </c>
      <c r="AJ706" s="60">
        <f t="shared" si="5023"/>
        <v>0</v>
      </c>
      <c r="AK706" s="60">
        <f t="shared" si="5023"/>
        <v>0</v>
      </c>
      <c r="AL706" s="60">
        <f t="shared" si="4315"/>
        <v>4</v>
      </c>
      <c r="AM706" s="60">
        <f t="shared" si="4316"/>
        <v>1</v>
      </c>
      <c r="AN706" s="61">
        <f t="shared" si="4317"/>
        <v>127</v>
      </c>
      <c r="AO706" s="236"/>
      <c r="AP706" s="51"/>
      <c r="AQ706" s="51"/>
      <c r="AR706" s="51"/>
      <c r="AS706" s="51"/>
      <c r="AT706" s="51"/>
      <c r="AU706" s="51"/>
      <c r="AV706" s="51"/>
      <c r="AW706" s="51"/>
      <c r="AX706" s="51"/>
      <c r="AY706" s="51"/>
      <c r="AZ706" s="51"/>
      <c r="BA706" s="51"/>
      <c r="BB706" s="51"/>
      <c r="BC706" s="51"/>
      <c r="BD706" s="51"/>
      <c r="BE706" s="51"/>
      <c r="BF706" s="51"/>
      <c r="BG706" s="51"/>
      <c r="BH706" s="51"/>
      <c r="BI706" s="51"/>
      <c r="BJ706" s="51"/>
      <c r="BK706" s="51"/>
      <c r="BL706" s="51"/>
      <c r="BM706" s="51"/>
      <c r="BN706" s="51"/>
      <c r="BO706" s="51"/>
      <c r="BP706" s="51"/>
      <c r="BQ706" s="51"/>
      <c r="BR706" s="63"/>
      <c r="BS706" s="63"/>
      <c r="BT706" s="63"/>
      <c r="BU706" s="63"/>
      <c r="BV706" s="63"/>
      <c r="BW706" s="63"/>
      <c r="BX706" s="63"/>
      <c r="BY706" s="63"/>
      <c r="BZ706" s="63"/>
      <c r="CA706" s="63"/>
      <c r="CB706" s="63"/>
      <c r="CC706" s="63"/>
      <c r="CD706" s="63"/>
      <c r="CE706" s="63"/>
      <c r="CF706" s="63"/>
      <c r="CG706" s="63"/>
      <c r="CH706" s="63"/>
      <c r="CI706" s="63"/>
      <c r="CJ706" s="63"/>
      <c r="CK706" s="63"/>
    </row>
    <row r="707" spans="2:89" ht="13.5" hidden="1" outlineLevel="1">
      <c r="B707" s="15" t="s">
        <v>130</v>
      </c>
      <c r="C707" s="240">
        <v>97</v>
      </c>
      <c r="D707" s="240">
        <v>4</v>
      </c>
      <c r="E707" s="240">
        <v>3</v>
      </c>
      <c r="F707" s="240">
        <v>5</v>
      </c>
      <c r="G707" s="241"/>
      <c r="H707" s="241"/>
      <c r="I707" s="241"/>
      <c r="J707" s="241">
        <v>11</v>
      </c>
      <c r="K707" s="241">
        <v>3</v>
      </c>
      <c r="L707" s="241"/>
      <c r="M707" s="241"/>
      <c r="N707" s="241"/>
      <c r="O707" s="241">
        <v>2</v>
      </c>
      <c r="P707" s="241"/>
      <c r="Q707" s="241"/>
      <c r="R707" s="241">
        <v>3</v>
      </c>
      <c r="S707" s="241">
        <v>5</v>
      </c>
      <c r="T707" s="241"/>
      <c r="U707" s="241"/>
      <c r="V707" s="241"/>
      <c r="W707" s="241"/>
      <c r="X707" s="241"/>
      <c r="Y707" s="241"/>
      <c r="Z707" s="242">
        <f t="shared" si="4313"/>
        <v>133</v>
      </c>
      <c r="AA707" s="243">
        <f t="shared" si="4429"/>
        <v>470</v>
      </c>
      <c r="AB707" s="51"/>
      <c r="AC707" s="59" t="s">
        <v>130</v>
      </c>
      <c r="AD707" s="60">
        <f t="shared" si="4314"/>
        <v>109</v>
      </c>
      <c r="AE707" s="60">
        <f t="shared" si="5023"/>
        <v>0</v>
      </c>
      <c r="AF707" s="60">
        <f t="shared" si="5023"/>
        <v>0</v>
      </c>
      <c r="AG707" s="60">
        <f t="shared" si="5023"/>
        <v>0</v>
      </c>
      <c r="AH707" s="60">
        <f t="shared" si="5023"/>
        <v>11</v>
      </c>
      <c r="AI707" s="60">
        <f t="shared" si="5023"/>
        <v>3</v>
      </c>
      <c r="AJ707" s="60">
        <f t="shared" si="5023"/>
        <v>0</v>
      </c>
      <c r="AK707" s="60">
        <f t="shared" si="5023"/>
        <v>0</v>
      </c>
      <c r="AL707" s="60">
        <f t="shared" si="4315"/>
        <v>10</v>
      </c>
      <c r="AM707" s="60">
        <f t="shared" si="4316"/>
        <v>0</v>
      </c>
      <c r="AN707" s="61">
        <f t="shared" si="4317"/>
        <v>133</v>
      </c>
      <c r="AO707" s="236"/>
      <c r="AP707" s="51"/>
      <c r="AQ707" s="51"/>
      <c r="AR707" s="51"/>
      <c r="AS707" s="51"/>
      <c r="AT707" s="51"/>
      <c r="AU707" s="51"/>
      <c r="AV707" s="51"/>
      <c r="AW707" s="51"/>
      <c r="AX707" s="51"/>
      <c r="AY707" s="51"/>
      <c r="AZ707" s="51"/>
      <c r="BA707" s="51"/>
      <c r="BB707" s="51"/>
      <c r="BC707" s="51"/>
      <c r="BD707" s="51"/>
      <c r="BE707" s="51"/>
      <c r="BF707" s="51"/>
      <c r="BG707" s="51"/>
      <c r="BH707" s="51"/>
      <c r="BI707" s="51"/>
      <c r="BJ707" s="51"/>
      <c r="BK707" s="51"/>
      <c r="BL707" s="51"/>
      <c r="BM707" s="51"/>
      <c r="BN707" s="51"/>
      <c r="BO707" s="51"/>
      <c r="BP707" s="51"/>
      <c r="BQ707" s="51"/>
      <c r="BR707" s="63"/>
      <c r="BS707" s="63"/>
      <c r="BT707" s="63"/>
      <c r="BU707" s="63"/>
      <c r="BV707" s="63"/>
      <c r="BW707" s="63"/>
      <c r="BX707" s="63"/>
      <c r="BY707" s="63"/>
      <c r="BZ707" s="63"/>
      <c r="CA707" s="63"/>
      <c r="CB707" s="63"/>
      <c r="CC707" s="63"/>
      <c r="CD707" s="63"/>
      <c r="CE707" s="63"/>
      <c r="CF707" s="63"/>
      <c r="CG707" s="63"/>
      <c r="CH707" s="63"/>
      <c r="CI707" s="63"/>
      <c r="CJ707" s="63"/>
      <c r="CK707" s="63"/>
    </row>
    <row r="708" spans="2:89" ht="13.5" hidden="1" outlineLevel="1">
      <c r="B708" s="15" t="s">
        <v>131</v>
      </c>
      <c r="C708" s="240">
        <v>97</v>
      </c>
      <c r="D708" s="240">
        <v>8</v>
      </c>
      <c r="E708" s="240"/>
      <c r="F708" s="240">
        <v>5</v>
      </c>
      <c r="G708" s="241">
        <v>1</v>
      </c>
      <c r="H708" s="241"/>
      <c r="I708" s="241"/>
      <c r="J708" s="241">
        <v>17</v>
      </c>
      <c r="K708" s="241">
        <v>6</v>
      </c>
      <c r="L708" s="241">
        <v>1</v>
      </c>
      <c r="M708" s="241"/>
      <c r="N708" s="241"/>
      <c r="O708" s="241"/>
      <c r="P708" s="241"/>
      <c r="Q708" s="241"/>
      <c r="R708" s="241">
        <v>1</v>
      </c>
      <c r="S708" s="241">
        <v>4</v>
      </c>
      <c r="T708" s="241"/>
      <c r="U708" s="241"/>
      <c r="V708" s="241"/>
      <c r="W708" s="241">
        <v>1</v>
      </c>
      <c r="X708" s="241">
        <v>2</v>
      </c>
      <c r="Y708" s="241"/>
      <c r="Z708" s="242">
        <f t="shared" si="4313"/>
        <v>143</v>
      </c>
      <c r="AA708" s="243">
        <f t="shared" si="4429"/>
        <v>515</v>
      </c>
      <c r="AB708" s="51"/>
      <c r="AC708" s="59" t="s">
        <v>131</v>
      </c>
      <c r="AD708" s="60">
        <f t="shared" si="4314"/>
        <v>110</v>
      </c>
      <c r="AE708" s="60">
        <f t="shared" si="5023"/>
        <v>1</v>
      </c>
      <c r="AF708" s="60">
        <f t="shared" si="5023"/>
        <v>0</v>
      </c>
      <c r="AG708" s="60">
        <f t="shared" si="5023"/>
        <v>0</v>
      </c>
      <c r="AH708" s="60">
        <f t="shared" si="5023"/>
        <v>17</v>
      </c>
      <c r="AI708" s="60">
        <f t="shared" si="5023"/>
        <v>6</v>
      </c>
      <c r="AJ708" s="60">
        <f t="shared" si="5023"/>
        <v>1</v>
      </c>
      <c r="AK708" s="60">
        <f t="shared" si="5023"/>
        <v>0</v>
      </c>
      <c r="AL708" s="60">
        <f t="shared" si="4315"/>
        <v>5</v>
      </c>
      <c r="AM708" s="60">
        <f t="shared" si="4316"/>
        <v>3</v>
      </c>
      <c r="AN708" s="61">
        <f t="shared" si="4317"/>
        <v>143</v>
      </c>
      <c r="AO708" s="236"/>
      <c r="AP708" s="51"/>
      <c r="AQ708" s="51"/>
      <c r="AR708" s="51"/>
      <c r="AS708" s="51"/>
      <c r="AT708" s="51"/>
      <c r="AU708" s="51"/>
      <c r="AV708" s="51"/>
      <c r="AW708" s="51"/>
      <c r="AX708" s="51"/>
      <c r="AY708" s="51"/>
      <c r="AZ708" s="51"/>
      <c r="BA708" s="51"/>
      <c r="BB708" s="51"/>
      <c r="BC708" s="51"/>
      <c r="BD708" s="51"/>
      <c r="BE708" s="51"/>
      <c r="BF708" s="51"/>
      <c r="BG708" s="51"/>
      <c r="BH708" s="51"/>
      <c r="BI708" s="51"/>
      <c r="BJ708" s="51"/>
      <c r="BK708" s="51"/>
      <c r="BL708" s="51"/>
      <c r="BM708" s="51"/>
      <c r="BN708" s="51"/>
      <c r="BO708" s="51"/>
      <c r="BP708" s="51"/>
      <c r="BQ708" s="51"/>
      <c r="BR708" s="63"/>
      <c r="BS708" s="63"/>
      <c r="BT708" s="63"/>
      <c r="BU708" s="63"/>
      <c r="BV708" s="63"/>
      <c r="BW708" s="63"/>
      <c r="BX708" s="63"/>
      <c r="BY708" s="63"/>
      <c r="BZ708" s="63"/>
      <c r="CA708" s="63"/>
      <c r="CB708" s="63"/>
      <c r="CC708" s="63"/>
      <c r="CD708" s="63"/>
      <c r="CE708" s="63"/>
      <c r="CF708" s="63"/>
      <c r="CG708" s="63"/>
      <c r="CH708" s="63"/>
      <c r="CI708" s="63"/>
      <c r="CJ708" s="63"/>
      <c r="CK708" s="63"/>
    </row>
    <row r="709" spans="2:89" ht="13.5" hidden="1" outlineLevel="1">
      <c r="B709" s="15" t="s">
        <v>132</v>
      </c>
      <c r="C709" s="240">
        <v>74</v>
      </c>
      <c r="D709" s="240">
        <v>7</v>
      </c>
      <c r="E709" s="240"/>
      <c r="F709" s="240">
        <v>5</v>
      </c>
      <c r="G709" s="241">
        <v>1</v>
      </c>
      <c r="H709" s="241"/>
      <c r="I709" s="241"/>
      <c r="J709" s="241">
        <v>15</v>
      </c>
      <c r="K709" s="241">
        <v>1</v>
      </c>
      <c r="L709" s="241"/>
      <c r="M709" s="241"/>
      <c r="N709" s="241"/>
      <c r="O709" s="241"/>
      <c r="P709" s="241"/>
      <c r="Q709" s="241"/>
      <c r="R709" s="241"/>
      <c r="S709" s="241">
        <v>4</v>
      </c>
      <c r="T709" s="241"/>
      <c r="U709" s="241"/>
      <c r="V709" s="241"/>
      <c r="W709" s="241"/>
      <c r="X709" s="241"/>
      <c r="Y709" s="241"/>
      <c r="Z709" s="242">
        <f t="shared" si="4313"/>
        <v>107</v>
      </c>
      <c r="AA709" s="243">
        <f t="shared" si="4429"/>
        <v>510</v>
      </c>
      <c r="AB709" s="51"/>
      <c r="AC709" s="56" t="s">
        <v>132</v>
      </c>
      <c r="AD709" s="57">
        <f t="shared" si="4314"/>
        <v>86</v>
      </c>
      <c r="AE709" s="57">
        <f t="shared" si="5023"/>
        <v>1</v>
      </c>
      <c r="AF709" s="57">
        <f t="shared" si="5023"/>
        <v>0</v>
      </c>
      <c r="AG709" s="57">
        <f t="shared" si="5023"/>
        <v>0</v>
      </c>
      <c r="AH709" s="57">
        <f t="shared" si="5023"/>
        <v>15</v>
      </c>
      <c r="AI709" s="57">
        <f t="shared" si="5023"/>
        <v>1</v>
      </c>
      <c r="AJ709" s="57">
        <f t="shared" si="5023"/>
        <v>0</v>
      </c>
      <c r="AK709" s="57">
        <f t="shared" si="5023"/>
        <v>0</v>
      </c>
      <c r="AL709" s="57">
        <f t="shared" si="4315"/>
        <v>4</v>
      </c>
      <c r="AM709" s="57">
        <f t="shared" si="4316"/>
        <v>0</v>
      </c>
      <c r="AN709" s="58">
        <f t="shared" si="4317"/>
        <v>107</v>
      </c>
      <c r="AO709" s="236"/>
      <c r="AP709" s="51"/>
      <c r="AQ709" s="51"/>
      <c r="AR709" s="51"/>
      <c r="AS709" s="51"/>
      <c r="AT709" s="51"/>
      <c r="AU709" s="51"/>
      <c r="AV709" s="51"/>
      <c r="AW709" s="51"/>
      <c r="AX709" s="51"/>
      <c r="AY709" s="51"/>
      <c r="AZ709" s="51"/>
      <c r="BA709" s="51"/>
      <c r="BB709" s="51"/>
      <c r="BC709" s="51"/>
      <c r="BD709" s="51"/>
      <c r="BE709" s="51"/>
      <c r="BF709" s="51"/>
      <c r="BG709" s="51"/>
      <c r="BH709" s="51"/>
      <c r="BI709" s="51"/>
      <c r="BJ709" s="51"/>
      <c r="BK709" s="51"/>
      <c r="BL709" s="51"/>
      <c r="BM709" s="51"/>
      <c r="BN709" s="51"/>
      <c r="BO709" s="51"/>
      <c r="BP709" s="51"/>
      <c r="BQ709" s="51"/>
      <c r="BR709" s="63"/>
      <c r="BS709" s="63"/>
      <c r="BT709" s="63"/>
      <c r="BU709" s="63"/>
      <c r="BV709" s="63"/>
      <c r="BW709" s="63"/>
      <c r="BX709" s="63"/>
      <c r="BY709" s="63"/>
      <c r="BZ709" s="63"/>
      <c r="CA709" s="63"/>
      <c r="CB709" s="63"/>
      <c r="CC709" s="63"/>
      <c r="CD709" s="63"/>
      <c r="CE709" s="63"/>
      <c r="CF709" s="63"/>
      <c r="CG709" s="63"/>
      <c r="CH709" s="63"/>
      <c r="CI709" s="63"/>
      <c r="CJ709" s="63"/>
      <c r="CK709" s="63"/>
    </row>
    <row r="710" spans="2:89" ht="13.5" hidden="1" outlineLevel="1">
      <c r="B710" s="15" t="s">
        <v>133</v>
      </c>
      <c r="C710" s="240">
        <v>88</v>
      </c>
      <c r="D710" s="240">
        <v>7</v>
      </c>
      <c r="E710" s="240">
        <v>1</v>
      </c>
      <c r="F710" s="240">
        <v>5</v>
      </c>
      <c r="G710" s="241">
        <v>2</v>
      </c>
      <c r="H710" s="241"/>
      <c r="I710" s="241">
        <v>1</v>
      </c>
      <c r="J710" s="241">
        <v>15</v>
      </c>
      <c r="K710" s="241">
        <v>3</v>
      </c>
      <c r="L710" s="241"/>
      <c r="M710" s="241"/>
      <c r="N710" s="241"/>
      <c r="O710" s="241">
        <v>1</v>
      </c>
      <c r="P710" s="241">
        <v>1</v>
      </c>
      <c r="Q710" s="241"/>
      <c r="R710" s="241">
        <v>2</v>
      </c>
      <c r="S710" s="241">
        <v>2</v>
      </c>
      <c r="T710" s="241"/>
      <c r="U710" s="241"/>
      <c r="V710" s="241"/>
      <c r="W710" s="241"/>
      <c r="X710" s="241"/>
      <c r="Y710" s="241"/>
      <c r="Z710" s="242">
        <f t="shared" si="4313"/>
        <v>128</v>
      </c>
      <c r="AA710" s="243">
        <f t="shared" si="4429"/>
        <v>511</v>
      </c>
      <c r="AB710" s="51"/>
      <c r="AC710" s="56" t="s">
        <v>133</v>
      </c>
      <c r="AD710" s="57">
        <f t="shared" si="4314"/>
        <v>101</v>
      </c>
      <c r="AE710" s="57">
        <f t="shared" si="5023"/>
        <v>2</v>
      </c>
      <c r="AF710" s="57">
        <f t="shared" si="5023"/>
        <v>0</v>
      </c>
      <c r="AG710" s="57">
        <f t="shared" si="5023"/>
        <v>1</v>
      </c>
      <c r="AH710" s="57">
        <f t="shared" si="5023"/>
        <v>15</v>
      </c>
      <c r="AI710" s="57">
        <f t="shared" si="5023"/>
        <v>3</v>
      </c>
      <c r="AJ710" s="57">
        <f t="shared" si="5023"/>
        <v>0</v>
      </c>
      <c r="AK710" s="57">
        <f t="shared" si="5023"/>
        <v>0</v>
      </c>
      <c r="AL710" s="57">
        <f t="shared" si="4315"/>
        <v>6</v>
      </c>
      <c r="AM710" s="57">
        <f t="shared" si="4316"/>
        <v>0</v>
      </c>
      <c r="AN710" s="58">
        <f t="shared" si="4317"/>
        <v>128</v>
      </c>
      <c r="AO710" s="236"/>
      <c r="AP710" s="51"/>
      <c r="AQ710" s="51"/>
      <c r="AR710" s="51"/>
      <c r="AS710" s="51"/>
      <c r="AT710" s="51"/>
      <c r="AU710" s="51"/>
      <c r="AV710" s="51"/>
      <c r="AW710" s="51"/>
      <c r="AX710" s="51"/>
      <c r="AY710" s="51"/>
      <c r="AZ710" s="51"/>
      <c r="BA710" s="51"/>
      <c r="BB710" s="51"/>
      <c r="BC710" s="51"/>
      <c r="BD710" s="51"/>
      <c r="BE710" s="51"/>
      <c r="BF710" s="51"/>
      <c r="BG710" s="51"/>
      <c r="BH710" s="51"/>
      <c r="BI710" s="51"/>
      <c r="BJ710" s="51"/>
      <c r="BK710" s="51"/>
      <c r="BL710" s="51"/>
      <c r="BM710" s="51"/>
      <c r="BN710" s="51"/>
      <c r="BO710" s="51"/>
      <c r="BP710" s="51"/>
      <c r="BQ710" s="51"/>
      <c r="BR710" s="63"/>
      <c r="BS710" s="63"/>
      <c r="BT710" s="63"/>
      <c r="BU710" s="63"/>
      <c r="BV710" s="63"/>
      <c r="BW710" s="63"/>
      <c r="BX710" s="63"/>
      <c r="BY710" s="63"/>
      <c r="BZ710" s="63"/>
      <c r="CA710" s="63"/>
      <c r="CB710" s="63"/>
      <c r="CC710" s="63"/>
      <c r="CD710" s="63"/>
      <c r="CE710" s="63"/>
      <c r="CF710" s="63"/>
      <c r="CG710" s="63"/>
      <c r="CH710" s="63"/>
      <c r="CI710" s="63"/>
      <c r="CJ710" s="63"/>
      <c r="CK710" s="63"/>
    </row>
    <row r="711" spans="2:89" ht="13.5" hidden="1" outlineLevel="1">
      <c r="B711" s="15" t="s">
        <v>134</v>
      </c>
      <c r="C711" s="240">
        <v>98</v>
      </c>
      <c r="D711" s="240">
        <v>3</v>
      </c>
      <c r="E711" s="240">
        <v>1</v>
      </c>
      <c r="F711" s="240">
        <v>4</v>
      </c>
      <c r="G711" s="241">
        <v>3</v>
      </c>
      <c r="H711" s="241"/>
      <c r="I711" s="241"/>
      <c r="J711" s="241">
        <v>15</v>
      </c>
      <c r="K711" s="241">
        <v>1</v>
      </c>
      <c r="L711" s="241"/>
      <c r="M711" s="241"/>
      <c r="N711" s="241"/>
      <c r="O711" s="241">
        <v>1</v>
      </c>
      <c r="P711" s="241"/>
      <c r="Q711" s="241"/>
      <c r="R711" s="241"/>
      <c r="S711" s="241">
        <v>3</v>
      </c>
      <c r="T711" s="241"/>
      <c r="U711" s="241"/>
      <c r="V711" s="241"/>
      <c r="W711" s="241"/>
      <c r="X711" s="241"/>
      <c r="Y711" s="241"/>
      <c r="Z711" s="242">
        <f t="shared" si="4313"/>
        <v>129</v>
      </c>
      <c r="AA711" s="243">
        <f t="shared" si="4429"/>
        <v>507</v>
      </c>
      <c r="AB711" s="51"/>
      <c r="AC711" s="56" t="s">
        <v>134</v>
      </c>
      <c r="AD711" s="57">
        <f t="shared" si="4314"/>
        <v>106</v>
      </c>
      <c r="AE711" s="57">
        <f t="shared" si="5023"/>
        <v>3</v>
      </c>
      <c r="AF711" s="57">
        <f t="shared" si="5023"/>
        <v>0</v>
      </c>
      <c r="AG711" s="57">
        <f t="shared" si="5023"/>
        <v>0</v>
      </c>
      <c r="AH711" s="57">
        <f t="shared" si="5023"/>
        <v>15</v>
      </c>
      <c r="AI711" s="57">
        <f t="shared" si="5023"/>
        <v>1</v>
      </c>
      <c r="AJ711" s="57">
        <f t="shared" si="5023"/>
        <v>0</v>
      </c>
      <c r="AK711" s="57">
        <f t="shared" si="5023"/>
        <v>0</v>
      </c>
      <c r="AL711" s="57">
        <f t="shared" si="4315"/>
        <v>4</v>
      </c>
      <c r="AM711" s="57">
        <f t="shared" si="4316"/>
        <v>0</v>
      </c>
      <c r="AN711" s="58">
        <f t="shared" si="4317"/>
        <v>129</v>
      </c>
      <c r="AO711" s="236"/>
      <c r="AP711" s="51"/>
      <c r="AQ711" s="51"/>
      <c r="AR711" s="51"/>
      <c r="AS711" s="51"/>
      <c r="AT711" s="51"/>
      <c r="AU711" s="51"/>
      <c r="AV711" s="51"/>
      <c r="AW711" s="51"/>
      <c r="AX711" s="51"/>
      <c r="AY711" s="51"/>
      <c r="AZ711" s="51"/>
      <c r="BA711" s="51"/>
      <c r="BB711" s="51"/>
      <c r="BC711" s="51"/>
      <c r="BD711" s="51"/>
      <c r="BE711" s="51"/>
      <c r="BF711" s="51"/>
      <c r="BG711" s="51"/>
      <c r="BH711" s="51"/>
      <c r="BI711" s="51"/>
      <c r="BJ711" s="51"/>
      <c r="BK711" s="51"/>
      <c r="BL711" s="51"/>
      <c r="BM711" s="51"/>
      <c r="BN711" s="51"/>
      <c r="BO711" s="51"/>
      <c r="BP711" s="51"/>
      <c r="BQ711" s="51"/>
      <c r="BR711" s="63"/>
      <c r="BS711" s="63"/>
      <c r="BT711" s="63"/>
      <c r="BU711" s="63"/>
      <c r="BV711" s="63"/>
      <c r="BW711" s="63"/>
      <c r="BX711" s="63"/>
      <c r="BY711" s="63"/>
      <c r="BZ711" s="63"/>
      <c r="CA711" s="63"/>
      <c r="CB711" s="63"/>
      <c r="CC711" s="63"/>
      <c r="CD711" s="63"/>
      <c r="CE711" s="63"/>
      <c r="CF711" s="63"/>
      <c r="CG711" s="63"/>
      <c r="CH711" s="63"/>
      <c r="CI711" s="63"/>
      <c r="CJ711" s="63"/>
      <c r="CK711" s="63"/>
    </row>
    <row r="712" spans="2:89" ht="13.5" hidden="1" outlineLevel="1">
      <c r="B712" s="15" t="s">
        <v>135</v>
      </c>
      <c r="C712" s="240">
        <v>94</v>
      </c>
      <c r="D712" s="240">
        <v>9</v>
      </c>
      <c r="E712" s="240">
        <v>1</v>
      </c>
      <c r="F712" s="240">
        <v>8</v>
      </c>
      <c r="G712" s="241">
        <v>1</v>
      </c>
      <c r="H712" s="241"/>
      <c r="I712" s="241"/>
      <c r="J712" s="241">
        <v>11</v>
      </c>
      <c r="K712" s="241"/>
      <c r="L712" s="241"/>
      <c r="M712" s="241"/>
      <c r="N712" s="241"/>
      <c r="O712" s="241"/>
      <c r="P712" s="241">
        <v>1</v>
      </c>
      <c r="Q712" s="241"/>
      <c r="R712" s="241">
        <v>2</v>
      </c>
      <c r="S712" s="241">
        <v>4</v>
      </c>
      <c r="T712" s="241"/>
      <c r="U712" s="241"/>
      <c r="V712" s="241"/>
      <c r="W712" s="241"/>
      <c r="X712" s="241"/>
      <c r="Y712" s="241"/>
      <c r="Z712" s="242">
        <f t="shared" si="4313"/>
        <v>131</v>
      </c>
      <c r="AA712" s="243">
        <f t="shared" si="4429"/>
        <v>495</v>
      </c>
      <c r="AB712" s="51"/>
      <c r="AC712" s="56" t="s">
        <v>135</v>
      </c>
      <c r="AD712" s="57">
        <f t="shared" si="4314"/>
        <v>112</v>
      </c>
      <c r="AE712" s="57">
        <f t="shared" si="5023"/>
        <v>1</v>
      </c>
      <c r="AF712" s="57">
        <f t="shared" si="5023"/>
        <v>0</v>
      </c>
      <c r="AG712" s="57">
        <f t="shared" si="5023"/>
        <v>0</v>
      </c>
      <c r="AH712" s="57">
        <f t="shared" ref="AH712:AH748" si="5060">J712</f>
        <v>11</v>
      </c>
      <c r="AI712" s="57">
        <f t="shared" ref="AI712:AI748" si="5061">K712</f>
        <v>0</v>
      </c>
      <c r="AJ712" s="57">
        <f t="shared" ref="AJ712:AJ748" si="5062">L712</f>
        <v>0</v>
      </c>
      <c r="AK712" s="57">
        <f t="shared" ref="AK712:AK748" si="5063">M712</f>
        <v>0</v>
      </c>
      <c r="AL712" s="57">
        <f t="shared" si="4315"/>
        <v>7</v>
      </c>
      <c r="AM712" s="57">
        <f t="shared" si="4316"/>
        <v>0</v>
      </c>
      <c r="AN712" s="58">
        <f t="shared" si="4317"/>
        <v>131</v>
      </c>
      <c r="AO712" s="236"/>
      <c r="AP712" s="51"/>
      <c r="AQ712" s="51"/>
      <c r="AR712" s="51"/>
      <c r="AS712" s="51"/>
      <c r="AT712" s="51"/>
      <c r="AU712" s="51"/>
      <c r="AV712" s="51"/>
      <c r="AW712" s="51"/>
      <c r="AX712" s="51"/>
      <c r="AY712" s="51"/>
      <c r="AZ712" s="51"/>
      <c r="BA712" s="51"/>
      <c r="BB712" s="51"/>
      <c r="BC712" s="51"/>
      <c r="BD712" s="51"/>
      <c r="BE712" s="51"/>
      <c r="BF712" s="51"/>
      <c r="BG712" s="51"/>
      <c r="BH712" s="51"/>
      <c r="BI712" s="51"/>
      <c r="BJ712" s="51"/>
      <c r="BK712" s="51"/>
      <c r="BL712" s="51"/>
      <c r="BM712" s="51"/>
      <c r="BN712" s="51"/>
      <c r="BO712" s="51"/>
      <c r="BP712" s="51"/>
      <c r="BQ712" s="51"/>
      <c r="BR712" s="63"/>
      <c r="BS712" s="63"/>
      <c r="BT712" s="63"/>
      <c r="BU712" s="63"/>
      <c r="BV712" s="63"/>
      <c r="BW712" s="63"/>
      <c r="BX712" s="63"/>
      <c r="BY712" s="63"/>
      <c r="BZ712" s="63"/>
      <c r="CA712" s="63"/>
      <c r="CB712" s="63"/>
      <c r="CC712" s="63"/>
      <c r="CD712" s="63"/>
      <c r="CE712" s="63"/>
      <c r="CF712" s="63"/>
      <c r="CG712" s="63"/>
      <c r="CH712" s="63"/>
      <c r="CI712" s="63"/>
      <c r="CJ712" s="63"/>
      <c r="CK712" s="63"/>
    </row>
    <row r="713" spans="2:89" ht="13.5" hidden="1" outlineLevel="1">
      <c r="B713" s="15" t="s">
        <v>136</v>
      </c>
      <c r="C713" s="240">
        <v>113</v>
      </c>
      <c r="D713" s="240">
        <v>6</v>
      </c>
      <c r="E713" s="240">
        <v>1</v>
      </c>
      <c r="F713" s="240">
        <v>9</v>
      </c>
      <c r="G713" s="241">
        <v>3</v>
      </c>
      <c r="H713" s="241"/>
      <c r="I713" s="241"/>
      <c r="J713" s="241">
        <v>9</v>
      </c>
      <c r="K713" s="241">
        <v>1</v>
      </c>
      <c r="L713" s="241"/>
      <c r="M713" s="241">
        <v>1</v>
      </c>
      <c r="N713" s="241"/>
      <c r="O713" s="241"/>
      <c r="P713" s="241"/>
      <c r="Q713" s="241"/>
      <c r="R713" s="241"/>
      <c r="S713" s="241">
        <v>3</v>
      </c>
      <c r="T713" s="241"/>
      <c r="U713" s="241"/>
      <c r="V713" s="241"/>
      <c r="W713" s="241"/>
      <c r="X713" s="241"/>
      <c r="Y713" s="241"/>
      <c r="Z713" s="242">
        <f t="shared" si="4313"/>
        <v>146</v>
      </c>
      <c r="AA713" s="243">
        <f t="shared" si="4429"/>
        <v>534</v>
      </c>
      <c r="AB713" s="51"/>
      <c r="AC713" s="59" t="s">
        <v>136</v>
      </c>
      <c r="AD713" s="60">
        <f t="shared" si="4314"/>
        <v>129</v>
      </c>
      <c r="AE713" s="60">
        <f t="shared" ref="AE713:AE748" si="5064">G713</f>
        <v>3</v>
      </c>
      <c r="AF713" s="60">
        <f t="shared" ref="AF713:AF748" si="5065">H713</f>
        <v>0</v>
      </c>
      <c r="AG713" s="60">
        <f t="shared" ref="AG713:AG748" si="5066">I713</f>
        <v>0</v>
      </c>
      <c r="AH713" s="60">
        <f t="shared" si="5060"/>
        <v>9</v>
      </c>
      <c r="AI713" s="60">
        <f t="shared" si="5061"/>
        <v>1</v>
      </c>
      <c r="AJ713" s="60">
        <f t="shared" si="5062"/>
        <v>0</v>
      </c>
      <c r="AK713" s="60">
        <f t="shared" si="5063"/>
        <v>1</v>
      </c>
      <c r="AL713" s="60">
        <f t="shared" si="4315"/>
        <v>3</v>
      </c>
      <c r="AM713" s="60">
        <f t="shared" si="4316"/>
        <v>0</v>
      </c>
      <c r="AN713" s="61">
        <f t="shared" si="4317"/>
        <v>146</v>
      </c>
      <c r="AO713" s="236"/>
      <c r="AP713" s="51"/>
      <c r="AQ713" s="51"/>
      <c r="AR713" s="51"/>
      <c r="AS713" s="51"/>
      <c r="AT713" s="51"/>
      <c r="AU713" s="51"/>
      <c r="AV713" s="51"/>
      <c r="AW713" s="51"/>
      <c r="AX713" s="51"/>
      <c r="AY713" s="51"/>
      <c r="AZ713" s="51"/>
      <c r="BA713" s="51"/>
      <c r="BB713" s="51"/>
      <c r="BC713" s="51"/>
      <c r="BD713" s="51"/>
      <c r="BE713" s="51"/>
      <c r="BF713" s="51"/>
      <c r="BG713" s="51"/>
      <c r="BH713" s="51"/>
      <c r="BI713" s="51"/>
      <c r="BJ713" s="51"/>
      <c r="BK713" s="51"/>
      <c r="BL713" s="51"/>
      <c r="BM713" s="51"/>
      <c r="BN713" s="51"/>
      <c r="BO713" s="51"/>
      <c r="BP713" s="51"/>
      <c r="BQ713" s="51"/>
      <c r="BR713" s="63"/>
      <c r="BS713" s="63"/>
      <c r="BT713" s="63"/>
      <c r="BU713" s="63"/>
      <c r="BV713" s="63"/>
      <c r="BW713" s="63"/>
      <c r="BX713" s="63"/>
      <c r="BY713" s="63"/>
      <c r="BZ713" s="63"/>
      <c r="CA713" s="63"/>
      <c r="CB713" s="63"/>
      <c r="CC713" s="63"/>
      <c r="CD713" s="63"/>
      <c r="CE713" s="63"/>
      <c r="CF713" s="63"/>
      <c r="CG713" s="63"/>
      <c r="CH713" s="63"/>
      <c r="CI713" s="63"/>
      <c r="CJ713" s="63"/>
      <c r="CK713" s="63"/>
    </row>
    <row r="714" spans="2:89" ht="13.5" hidden="1" outlineLevel="1">
      <c r="B714" s="15" t="s">
        <v>137</v>
      </c>
      <c r="C714" s="240">
        <v>101</v>
      </c>
      <c r="D714" s="240">
        <v>6</v>
      </c>
      <c r="E714" s="240">
        <v>1</v>
      </c>
      <c r="F714" s="240">
        <v>13</v>
      </c>
      <c r="G714" s="241">
        <v>10</v>
      </c>
      <c r="H714" s="241"/>
      <c r="I714" s="241"/>
      <c r="J714" s="241">
        <v>13</v>
      </c>
      <c r="K714" s="241">
        <v>1</v>
      </c>
      <c r="L714" s="241"/>
      <c r="M714" s="241"/>
      <c r="N714" s="241"/>
      <c r="O714" s="241"/>
      <c r="P714" s="241"/>
      <c r="Q714" s="241"/>
      <c r="R714" s="241">
        <v>3</v>
      </c>
      <c r="S714" s="241">
        <v>1</v>
      </c>
      <c r="T714" s="241"/>
      <c r="U714" s="241"/>
      <c r="V714" s="241"/>
      <c r="W714" s="241"/>
      <c r="X714" s="241"/>
      <c r="Y714" s="241"/>
      <c r="Z714" s="242">
        <f t="shared" si="4313"/>
        <v>149</v>
      </c>
      <c r="AA714" s="243">
        <f t="shared" si="4429"/>
        <v>555</v>
      </c>
      <c r="AB714" s="51"/>
      <c r="AC714" s="59" t="s">
        <v>137</v>
      </c>
      <c r="AD714" s="60">
        <f t="shared" si="4314"/>
        <v>121</v>
      </c>
      <c r="AE714" s="60">
        <f t="shared" si="5064"/>
        <v>10</v>
      </c>
      <c r="AF714" s="60">
        <f t="shared" si="5065"/>
        <v>0</v>
      </c>
      <c r="AG714" s="60">
        <f t="shared" si="5066"/>
        <v>0</v>
      </c>
      <c r="AH714" s="60">
        <f t="shared" si="5060"/>
        <v>13</v>
      </c>
      <c r="AI714" s="60">
        <f t="shared" si="5061"/>
        <v>1</v>
      </c>
      <c r="AJ714" s="60">
        <f t="shared" si="5062"/>
        <v>0</v>
      </c>
      <c r="AK714" s="60">
        <f t="shared" si="5063"/>
        <v>0</v>
      </c>
      <c r="AL714" s="60">
        <f t="shared" si="4315"/>
        <v>4</v>
      </c>
      <c r="AM714" s="60">
        <f t="shared" si="4316"/>
        <v>0</v>
      </c>
      <c r="AN714" s="61">
        <f t="shared" si="4317"/>
        <v>149</v>
      </c>
      <c r="AO714" s="236"/>
      <c r="AP714" s="51"/>
      <c r="AQ714" s="51"/>
      <c r="AR714" s="51"/>
      <c r="AS714" s="51"/>
      <c r="AT714" s="51"/>
      <c r="AU714" s="51"/>
      <c r="AV714" s="51"/>
      <c r="AW714" s="51"/>
      <c r="AX714" s="51"/>
      <c r="AY714" s="51"/>
      <c r="AZ714" s="51"/>
      <c r="BA714" s="51"/>
      <c r="BB714" s="51"/>
      <c r="BC714" s="51"/>
      <c r="BD714" s="51"/>
      <c r="BE714" s="51"/>
      <c r="BF714" s="51"/>
      <c r="BG714" s="51"/>
      <c r="BH714" s="51"/>
      <c r="BI714" s="51"/>
      <c r="BJ714" s="51"/>
      <c r="BK714" s="51"/>
      <c r="BL714" s="51"/>
      <c r="BM714" s="51"/>
      <c r="BN714" s="51"/>
      <c r="BO714" s="51"/>
      <c r="BP714" s="51"/>
      <c r="BQ714" s="51"/>
      <c r="BR714" s="63"/>
      <c r="BS714" s="63"/>
      <c r="BT714" s="63"/>
      <c r="BU714" s="63"/>
      <c r="BV714" s="63"/>
      <c r="BW714" s="63"/>
      <c r="BX714" s="63"/>
      <c r="BY714" s="63"/>
      <c r="BZ714" s="63"/>
      <c r="CA714" s="63"/>
      <c r="CB714" s="63"/>
      <c r="CC714" s="63"/>
      <c r="CD714" s="63"/>
      <c r="CE714" s="63"/>
      <c r="CF714" s="63"/>
      <c r="CG714" s="63"/>
      <c r="CH714" s="63"/>
      <c r="CI714" s="63"/>
      <c r="CJ714" s="63"/>
      <c r="CK714" s="63"/>
    </row>
    <row r="715" spans="2:89" ht="13.5" hidden="1" outlineLevel="1">
      <c r="B715" s="15" t="s">
        <v>138</v>
      </c>
      <c r="C715" s="240">
        <v>90</v>
      </c>
      <c r="D715" s="240">
        <v>17</v>
      </c>
      <c r="E715" s="240"/>
      <c r="F715" s="240">
        <v>8</v>
      </c>
      <c r="G715" s="241">
        <v>3</v>
      </c>
      <c r="H715" s="241"/>
      <c r="I715" s="241"/>
      <c r="J715" s="241">
        <v>20</v>
      </c>
      <c r="K715" s="241">
        <v>2</v>
      </c>
      <c r="L715" s="241"/>
      <c r="M715" s="241"/>
      <c r="N715" s="241"/>
      <c r="O715" s="241"/>
      <c r="P715" s="241"/>
      <c r="Q715" s="241"/>
      <c r="R715" s="241">
        <v>1</v>
      </c>
      <c r="S715" s="241">
        <v>2</v>
      </c>
      <c r="T715" s="241"/>
      <c r="U715" s="241"/>
      <c r="V715" s="241"/>
      <c r="W715" s="241"/>
      <c r="X715" s="241"/>
      <c r="Y715" s="241"/>
      <c r="Z715" s="242">
        <f t="shared" si="4313"/>
        <v>143</v>
      </c>
      <c r="AA715" s="243">
        <f t="shared" si="4429"/>
        <v>569</v>
      </c>
      <c r="AB715" s="51"/>
      <c r="AC715" s="59" t="s">
        <v>138</v>
      </c>
      <c r="AD715" s="60">
        <f t="shared" si="4314"/>
        <v>115</v>
      </c>
      <c r="AE715" s="60">
        <f t="shared" si="5064"/>
        <v>3</v>
      </c>
      <c r="AF715" s="60">
        <f t="shared" si="5065"/>
        <v>0</v>
      </c>
      <c r="AG715" s="60">
        <f t="shared" si="5066"/>
        <v>0</v>
      </c>
      <c r="AH715" s="60">
        <f t="shared" si="5060"/>
        <v>20</v>
      </c>
      <c r="AI715" s="60">
        <f t="shared" si="5061"/>
        <v>2</v>
      </c>
      <c r="AJ715" s="60">
        <f t="shared" si="5062"/>
        <v>0</v>
      </c>
      <c r="AK715" s="60">
        <f t="shared" si="5063"/>
        <v>0</v>
      </c>
      <c r="AL715" s="60">
        <f t="shared" si="4315"/>
        <v>3</v>
      </c>
      <c r="AM715" s="60">
        <f t="shared" si="4316"/>
        <v>0</v>
      </c>
      <c r="AN715" s="61">
        <f t="shared" si="4317"/>
        <v>143</v>
      </c>
      <c r="AO715" s="236"/>
      <c r="AP715" s="51"/>
      <c r="AQ715" s="51"/>
      <c r="AR715" s="51"/>
      <c r="AS715" s="51"/>
      <c r="AT715" s="51"/>
      <c r="AU715" s="51"/>
      <c r="AV715" s="51"/>
      <c r="AW715" s="51"/>
      <c r="AX715" s="51"/>
      <c r="AY715" s="51"/>
      <c r="AZ715" s="51"/>
      <c r="BA715" s="51"/>
      <c r="BB715" s="51"/>
      <c r="BC715" s="51"/>
      <c r="BD715" s="51"/>
      <c r="BE715" s="51"/>
      <c r="BF715" s="51"/>
      <c r="BG715" s="51"/>
      <c r="BH715" s="51"/>
      <c r="BI715" s="51"/>
      <c r="BJ715" s="51"/>
      <c r="BK715" s="51"/>
      <c r="BL715" s="51"/>
      <c r="BM715" s="51"/>
      <c r="BN715" s="51"/>
      <c r="BO715" s="51"/>
      <c r="BP715" s="51"/>
      <c r="BQ715" s="51"/>
      <c r="BR715" s="63"/>
      <c r="BS715" s="63"/>
      <c r="BT715" s="63"/>
      <c r="BU715" s="63"/>
      <c r="BV715" s="63"/>
      <c r="BW715" s="63"/>
      <c r="BX715" s="63"/>
      <c r="BY715" s="63"/>
      <c r="BZ715" s="63"/>
      <c r="CA715" s="63"/>
      <c r="CB715" s="63"/>
      <c r="CC715" s="63"/>
      <c r="CD715" s="63"/>
      <c r="CE715" s="63"/>
      <c r="CF715" s="63"/>
      <c r="CG715" s="63"/>
      <c r="CH715" s="63"/>
      <c r="CI715" s="63"/>
      <c r="CJ715" s="63"/>
      <c r="CK715" s="63"/>
    </row>
    <row r="716" spans="2:89" ht="13.5" hidden="1" outlineLevel="1">
      <c r="B716" s="15" t="s">
        <v>139</v>
      </c>
      <c r="C716" s="240">
        <v>100</v>
      </c>
      <c r="D716" s="240">
        <v>4</v>
      </c>
      <c r="E716" s="240">
        <v>2</v>
      </c>
      <c r="F716" s="240">
        <v>5</v>
      </c>
      <c r="G716" s="241">
        <v>1</v>
      </c>
      <c r="H716" s="241"/>
      <c r="I716" s="241"/>
      <c r="J716" s="241">
        <v>11</v>
      </c>
      <c r="K716" s="241"/>
      <c r="L716" s="241"/>
      <c r="M716" s="241"/>
      <c r="N716" s="241"/>
      <c r="O716" s="241"/>
      <c r="P716" s="241"/>
      <c r="Q716" s="241"/>
      <c r="R716" s="241"/>
      <c r="S716" s="241">
        <v>3</v>
      </c>
      <c r="T716" s="241"/>
      <c r="U716" s="241"/>
      <c r="V716" s="241"/>
      <c r="W716" s="241"/>
      <c r="X716" s="241"/>
      <c r="Y716" s="241"/>
      <c r="Z716" s="242">
        <f t="shared" si="4313"/>
        <v>126</v>
      </c>
      <c r="AA716" s="243">
        <f t="shared" si="4429"/>
        <v>564</v>
      </c>
      <c r="AB716" s="51"/>
      <c r="AC716" s="59" t="s">
        <v>139</v>
      </c>
      <c r="AD716" s="60">
        <f t="shared" si="4314"/>
        <v>111</v>
      </c>
      <c r="AE716" s="60">
        <f t="shared" si="5064"/>
        <v>1</v>
      </c>
      <c r="AF716" s="60">
        <f t="shared" si="5065"/>
        <v>0</v>
      </c>
      <c r="AG716" s="60">
        <f t="shared" si="5066"/>
        <v>0</v>
      </c>
      <c r="AH716" s="60">
        <f t="shared" si="5060"/>
        <v>11</v>
      </c>
      <c r="AI716" s="60">
        <f t="shared" si="5061"/>
        <v>0</v>
      </c>
      <c r="AJ716" s="60">
        <f t="shared" si="5062"/>
        <v>0</v>
      </c>
      <c r="AK716" s="60">
        <f t="shared" si="5063"/>
        <v>0</v>
      </c>
      <c r="AL716" s="60">
        <f t="shared" si="4315"/>
        <v>3</v>
      </c>
      <c r="AM716" s="60">
        <f t="shared" si="4316"/>
        <v>0</v>
      </c>
      <c r="AN716" s="61">
        <f t="shared" si="4317"/>
        <v>126</v>
      </c>
      <c r="AO716" s="236"/>
      <c r="AP716" s="51"/>
      <c r="AQ716" s="51"/>
      <c r="AR716" s="51"/>
      <c r="AS716" s="51"/>
      <c r="AT716" s="51"/>
      <c r="AU716" s="51"/>
      <c r="AV716" s="51"/>
      <c r="AW716" s="51"/>
      <c r="AX716" s="51"/>
      <c r="AY716" s="51"/>
      <c r="AZ716" s="51"/>
      <c r="BA716" s="51"/>
      <c r="BB716" s="51"/>
      <c r="BC716" s="51"/>
      <c r="BD716" s="51"/>
      <c r="BE716" s="51"/>
      <c r="BF716" s="51"/>
      <c r="BG716" s="51"/>
      <c r="BH716" s="51"/>
      <c r="BI716" s="51"/>
      <c r="BJ716" s="51"/>
      <c r="BK716" s="51"/>
      <c r="BL716" s="51"/>
      <c r="BM716" s="51"/>
      <c r="BN716" s="51"/>
      <c r="BO716" s="51"/>
      <c r="BP716" s="51"/>
      <c r="BQ716" s="51"/>
      <c r="BR716" s="63"/>
      <c r="BS716" s="63"/>
      <c r="BT716" s="63"/>
      <c r="BU716" s="63"/>
      <c r="BV716" s="63"/>
      <c r="BW716" s="63"/>
      <c r="BX716" s="63"/>
      <c r="BY716" s="63"/>
      <c r="BZ716" s="63"/>
      <c r="CA716" s="63"/>
      <c r="CB716" s="63"/>
      <c r="CC716" s="63"/>
      <c r="CD716" s="63"/>
      <c r="CE716" s="63"/>
      <c r="CF716" s="63"/>
      <c r="CG716" s="63"/>
      <c r="CH716" s="63"/>
      <c r="CI716" s="63"/>
      <c r="CJ716" s="63"/>
      <c r="CK716" s="63"/>
    </row>
    <row r="717" spans="2:89" ht="13.5" hidden="1" outlineLevel="1">
      <c r="B717" s="15" t="s">
        <v>140</v>
      </c>
      <c r="C717" s="240">
        <v>110</v>
      </c>
      <c r="D717" s="240">
        <v>8</v>
      </c>
      <c r="E717" s="240"/>
      <c r="F717" s="240">
        <v>7</v>
      </c>
      <c r="G717" s="241">
        <v>1</v>
      </c>
      <c r="H717" s="241"/>
      <c r="I717" s="241"/>
      <c r="J717" s="241">
        <v>17</v>
      </c>
      <c r="K717" s="241">
        <v>1</v>
      </c>
      <c r="L717" s="241"/>
      <c r="M717" s="241">
        <v>1</v>
      </c>
      <c r="N717" s="241"/>
      <c r="O717" s="241"/>
      <c r="P717" s="241"/>
      <c r="Q717" s="241"/>
      <c r="R717" s="241"/>
      <c r="S717" s="241">
        <v>7</v>
      </c>
      <c r="T717" s="241"/>
      <c r="U717" s="241"/>
      <c r="V717" s="241"/>
      <c r="W717" s="241"/>
      <c r="X717" s="241"/>
      <c r="Y717" s="241"/>
      <c r="Z717" s="242">
        <f t="shared" si="4313"/>
        <v>152</v>
      </c>
      <c r="AA717" s="243">
        <f t="shared" si="4429"/>
        <v>570</v>
      </c>
      <c r="AB717" s="51"/>
      <c r="AC717" s="56" t="s">
        <v>140</v>
      </c>
      <c r="AD717" s="57">
        <f t="shared" si="4314"/>
        <v>125</v>
      </c>
      <c r="AE717" s="57">
        <f t="shared" si="5064"/>
        <v>1</v>
      </c>
      <c r="AF717" s="57">
        <f t="shared" si="5065"/>
        <v>0</v>
      </c>
      <c r="AG717" s="57">
        <f t="shared" si="5066"/>
        <v>0</v>
      </c>
      <c r="AH717" s="57">
        <f t="shared" si="5060"/>
        <v>17</v>
      </c>
      <c r="AI717" s="57">
        <f t="shared" si="5061"/>
        <v>1</v>
      </c>
      <c r="AJ717" s="57">
        <f t="shared" si="5062"/>
        <v>0</v>
      </c>
      <c r="AK717" s="57">
        <f t="shared" si="5063"/>
        <v>1</v>
      </c>
      <c r="AL717" s="57">
        <f t="shared" si="4315"/>
        <v>7</v>
      </c>
      <c r="AM717" s="57">
        <f t="shared" si="4316"/>
        <v>0</v>
      </c>
      <c r="AN717" s="58">
        <f t="shared" si="4317"/>
        <v>152</v>
      </c>
      <c r="AO717" s="236"/>
      <c r="AP717" s="51"/>
      <c r="AQ717" s="51"/>
      <c r="AR717" s="51"/>
      <c r="AS717" s="51"/>
      <c r="AT717" s="51"/>
      <c r="AU717" s="51"/>
      <c r="AV717" s="51"/>
      <c r="AW717" s="51"/>
      <c r="AX717" s="51"/>
      <c r="AY717" s="51"/>
      <c r="AZ717" s="51"/>
      <c r="BA717" s="51"/>
      <c r="BB717" s="51"/>
      <c r="BC717" s="51"/>
      <c r="BD717" s="51"/>
      <c r="BE717" s="51"/>
      <c r="BF717" s="51"/>
      <c r="BG717" s="51"/>
      <c r="BH717" s="51"/>
      <c r="BI717" s="51"/>
      <c r="BJ717" s="51"/>
      <c r="BK717" s="51"/>
      <c r="BL717" s="51"/>
      <c r="BM717" s="51"/>
      <c r="BN717" s="51"/>
      <c r="BO717" s="51"/>
      <c r="BP717" s="51"/>
      <c r="BQ717" s="51"/>
      <c r="BR717" s="63"/>
      <c r="BS717" s="63"/>
      <c r="BT717" s="63"/>
      <c r="BU717" s="63"/>
      <c r="BV717" s="63"/>
      <c r="BW717" s="63"/>
      <c r="BX717" s="63"/>
      <c r="BY717" s="63"/>
      <c r="BZ717" s="63"/>
      <c r="CA717" s="63"/>
      <c r="CB717" s="63"/>
      <c r="CC717" s="63"/>
      <c r="CD717" s="63"/>
      <c r="CE717" s="63"/>
      <c r="CF717" s="63"/>
      <c r="CG717" s="63"/>
      <c r="CH717" s="63"/>
      <c r="CI717" s="63"/>
      <c r="CJ717" s="63"/>
      <c r="CK717" s="63"/>
    </row>
    <row r="718" spans="2:89" ht="13.5" hidden="1" outlineLevel="1">
      <c r="B718" s="15" t="s">
        <v>141</v>
      </c>
      <c r="C718" s="240">
        <v>102</v>
      </c>
      <c r="D718" s="240">
        <v>8</v>
      </c>
      <c r="E718" s="240">
        <v>1</v>
      </c>
      <c r="F718" s="240">
        <v>5</v>
      </c>
      <c r="G718" s="241">
        <v>1</v>
      </c>
      <c r="H718" s="241"/>
      <c r="I718" s="241"/>
      <c r="J718" s="241">
        <v>10</v>
      </c>
      <c r="K718" s="241">
        <v>2</v>
      </c>
      <c r="L718" s="241"/>
      <c r="M718" s="241"/>
      <c r="N718" s="241"/>
      <c r="O718" s="241"/>
      <c r="P718" s="241"/>
      <c r="Q718" s="241"/>
      <c r="R718" s="241">
        <v>1</v>
      </c>
      <c r="S718" s="241">
        <v>4</v>
      </c>
      <c r="T718" s="241"/>
      <c r="U718" s="241"/>
      <c r="V718" s="241"/>
      <c r="W718" s="241"/>
      <c r="X718" s="241">
        <v>1</v>
      </c>
      <c r="Y718" s="241"/>
      <c r="Z718" s="242">
        <f t="shared" ref="Z718:Z748" si="5067">SUM(C718:Y718)</f>
        <v>135</v>
      </c>
      <c r="AA718" s="243">
        <f t="shared" si="4429"/>
        <v>556</v>
      </c>
      <c r="AB718" s="51"/>
      <c r="AC718" s="56" t="s">
        <v>141</v>
      </c>
      <c r="AD718" s="57">
        <f t="shared" ref="AD718:AD748" si="5068">SUM(C718:F718)</f>
        <v>116</v>
      </c>
      <c r="AE718" s="57">
        <f t="shared" si="5064"/>
        <v>1</v>
      </c>
      <c r="AF718" s="57">
        <f t="shared" si="5065"/>
        <v>0</v>
      </c>
      <c r="AG718" s="57">
        <f t="shared" si="5066"/>
        <v>0</v>
      </c>
      <c r="AH718" s="57">
        <f t="shared" si="5060"/>
        <v>10</v>
      </c>
      <c r="AI718" s="57">
        <f t="shared" si="5061"/>
        <v>2</v>
      </c>
      <c r="AJ718" s="57">
        <f t="shared" si="5062"/>
        <v>0</v>
      </c>
      <c r="AK718" s="57">
        <f t="shared" si="5063"/>
        <v>0</v>
      </c>
      <c r="AL718" s="57">
        <f t="shared" ref="AL718:AL748" si="5069">SUM(N718:T718)</f>
        <v>5</v>
      </c>
      <c r="AM718" s="57">
        <f t="shared" ref="AM718:AM748" si="5070">SUM(U718:Y718)</f>
        <v>1</v>
      </c>
      <c r="AN718" s="58">
        <f t="shared" ref="AN718:AN748" si="5071">SUM(AD718:AM718)</f>
        <v>135</v>
      </c>
      <c r="AO718" s="236"/>
      <c r="AP718" s="51"/>
      <c r="AQ718" s="51"/>
      <c r="AR718" s="51"/>
      <c r="AS718" s="51"/>
      <c r="AT718" s="51"/>
      <c r="AU718" s="51"/>
      <c r="AV718" s="51"/>
      <c r="AW718" s="51"/>
      <c r="AX718" s="51"/>
      <c r="AY718" s="51"/>
      <c r="AZ718" s="51"/>
      <c r="BA718" s="51"/>
      <c r="BB718" s="51"/>
      <c r="BC718" s="51"/>
      <c r="BD718" s="51"/>
      <c r="BE718" s="51"/>
      <c r="BF718" s="51"/>
      <c r="BG718" s="51"/>
      <c r="BH718" s="51"/>
      <c r="BI718" s="51"/>
      <c r="BJ718" s="51"/>
      <c r="BK718" s="51"/>
      <c r="BL718" s="51"/>
      <c r="BM718" s="51"/>
      <c r="BN718" s="51"/>
      <c r="BO718" s="51"/>
      <c r="BP718" s="51"/>
      <c r="BQ718" s="51"/>
      <c r="BR718" s="63"/>
      <c r="BS718" s="63"/>
      <c r="BT718" s="63"/>
      <c r="BU718" s="63"/>
      <c r="BV718" s="63"/>
      <c r="BW718" s="63"/>
      <c r="BX718" s="63"/>
      <c r="BY718" s="63"/>
      <c r="BZ718" s="63"/>
      <c r="CA718" s="63"/>
      <c r="CB718" s="63"/>
      <c r="CC718" s="63"/>
      <c r="CD718" s="63"/>
      <c r="CE718" s="63"/>
      <c r="CF718" s="63"/>
      <c r="CG718" s="63"/>
      <c r="CH718" s="63"/>
      <c r="CI718" s="63"/>
      <c r="CJ718" s="63"/>
      <c r="CK718" s="63"/>
    </row>
    <row r="719" spans="2:89" ht="13.5" hidden="1" outlineLevel="1">
      <c r="B719" s="15" t="s">
        <v>142</v>
      </c>
      <c r="C719" s="240">
        <v>97</v>
      </c>
      <c r="D719" s="240">
        <v>7</v>
      </c>
      <c r="E719" s="240">
        <v>1</v>
      </c>
      <c r="F719" s="240">
        <v>11</v>
      </c>
      <c r="G719" s="241">
        <v>4</v>
      </c>
      <c r="H719" s="241"/>
      <c r="I719" s="241"/>
      <c r="J719" s="241">
        <v>16</v>
      </c>
      <c r="K719" s="241">
        <v>2</v>
      </c>
      <c r="L719" s="241"/>
      <c r="M719" s="241"/>
      <c r="N719" s="241"/>
      <c r="O719" s="241"/>
      <c r="P719" s="241"/>
      <c r="Q719" s="241"/>
      <c r="R719" s="241">
        <v>1</v>
      </c>
      <c r="S719" s="241">
        <v>3</v>
      </c>
      <c r="T719" s="241"/>
      <c r="U719" s="241"/>
      <c r="V719" s="241"/>
      <c r="W719" s="241"/>
      <c r="X719" s="241"/>
      <c r="Y719" s="241"/>
      <c r="Z719" s="242">
        <f t="shared" si="5067"/>
        <v>142</v>
      </c>
      <c r="AA719" s="243">
        <f t="shared" si="4429"/>
        <v>555</v>
      </c>
      <c r="AB719" s="51"/>
      <c r="AC719" s="56" t="s">
        <v>142</v>
      </c>
      <c r="AD719" s="57">
        <f t="shared" si="5068"/>
        <v>116</v>
      </c>
      <c r="AE719" s="57">
        <f t="shared" si="5064"/>
        <v>4</v>
      </c>
      <c r="AF719" s="57">
        <f t="shared" si="5065"/>
        <v>0</v>
      </c>
      <c r="AG719" s="57">
        <f t="shared" si="5066"/>
        <v>0</v>
      </c>
      <c r="AH719" s="57">
        <f t="shared" si="5060"/>
        <v>16</v>
      </c>
      <c r="AI719" s="57">
        <f t="shared" si="5061"/>
        <v>2</v>
      </c>
      <c r="AJ719" s="57">
        <f t="shared" si="5062"/>
        <v>0</v>
      </c>
      <c r="AK719" s="57">
        <f t="shared" si="5063"/>
        <v>0</v>
      </c>
      <c r="AL719" s="57">
        <f t="shared" si="5069"/>
        <v>4</v>
      </c>
      <c r="AM719" s="57">
        <f t="shared" si="5070"/>
        <v>0</v>
      </c>
      <c r="AN719" s="58">
        <f t="shared" si="5071"/>
        <v>142</v>
      </c>
      <c r="AO719" s="236"/>
      <c r="AP719" s="51"/>
      <c r="AQ719" s="51"/>
      <c r="AR719" s="51"/>
      <c r="AS719" s="51"/>
      <c r="AT719" s="51"/>
      <c r="AU719" s="51"/>
      <c r="AV719" s="51"/>
      <c r="AW719" s="51"/>
      <c r="AX719" s="51"/>
      <c r="AY719" s="51"/>
      <c r="AZ719" s="51"/>
      <c r="BA719" s="51"/>
      <c r="BB719" s="51"/>
      <c r="BC719" s="51"/>
      <c r="BD719" s="51"/>
      <c r="BE719" s="51"/>
      <c r="BF719" s="51"/>
      <c r="BG719" s="51"/>
      <c r="BH719" s="51"/>
      <c r="BI719" s="51"/>
      <c r="BJ719" s="51"/>
      <c r="BK719" s="51"/>
      <c r="BL719" s="51"/>
      <c r="BM719" s="51"/>
      <c r="BN719" s="51"/>
      <c r="BO719" s="51"/>
      <c r="BP719" s="51"/>
      <c r="BQ719" s="51"/>
      <c r="BR719" s="63"/>
      <c r="BS719" s="63"/>
      <c r="BT719" s="63"/>
      <c r="BU719" s="63"/>
      <c r="BV719" s="63"/>
      <c r="BW719" s="63"/>
      <c r="BX719" s="63"/>
      <c r="BY719" s="63"/>
      <c r="BZ719" s="63"/>
      <c r="CA719" s="63"/>
      <c r="CB719" s="63"/>
      <c r="CC719" s="63"/>
      <c r="CD719" s="63"/>
      <c r="CE719" s="63"/>
      <c r="CF719" s="63"/>
      <c r="CG719" s="63"/>
      <c r="CH719" s="63"/>
      <c r="CI719" s="63"/>
      <c r="CJ719" s="63"/>
      <c r="CK719" s="63"/>
    </row>
    <row r="720" spans="2:89" ht="13.5" hidden="1" outlineLevel="1">
      <c r="B720" s="15" t="s">
        <v>143</v>
      </c>
      <c r="C720" s="240">
        <v>107</v>
      </c>
      <c r="D720" s="240">
        <v>6</v>
      </c>
      <c r="E720" s="240"/>
      <c r="F720" s="240">
        <v>9</v>
      </c>
      <c r="G720" s="241">
        <v>2</v>
      </c>
      <c r="H720" s="241"/>
      <c r="I720" s="241"/>
      <c r="J720" s="241">
        <v>15</v>
      </c>
      <c r="K720" s="241">
        <v>1</v>
      </c>
      <c r="L720" s="241"/>
      <c r="M720" s="241"/>
      <c r="N720" s="241"/>
      <c r="O720" s="241"/>
      <c r="P720" s="241">
        <v>1</v>
      </c>
      <c r="Q720" s="241"/>
      <c r="R720" s="241">
        <v>3</v>
      </c>
      <c r="S720" s="241"/>
      <c r="T720" s="241"/>
      <c r="U720" s="241"/>
      <c r="V720" s="241"/>
      <c r="W720" s="241"/>
      <c r="X720" s="241"/>
      <c r="Y720" s="241"/>
      <c r="Z720" s="242">
        <f t="shared" si="5067"/>
        <v>144</v>
      </c>
      <c r="AA720" s="243">
        <f t="shared" si="4429"/>
        <v>573</v>
      </c>
      <c r="AB720" s="51"/>
      <c r="AC720" s="56" t="s">
        <v>143</v>
      </c>
      <c r="AD720" s="57">
        <f t="shared" si="5068"/>
        <v>122</v>
      </c>
      <c r="AE720" s="57">
        <f t="shared" si="5064"/>
        <v>2</v>
      </c>
      <c r="AF720" s="57">
        <f t="shared" si="5065"/>
        <v>0</v>
      </c>
      <c r="AG720" s="57">
        <f t="shared" si="5066"/>
        <v>0</v>
      </c>
      <c r="AH720" s="57">
        <f t="shared" si="5060"/>
        <v>15</v>
      </c>
      <c r="AI720" s="57">
        <f t="shared" si="5061"/>
        <v>1</v>
      </c>
      <c r="AJ720" s="57">
        <f t="shared" si="5062"/>
        <v>0</v>
      </c>
      <c r="AK720" s="57">
        <f t="shared" si="5063"/>
        <v>0</v>
      </c>
      <c r="AL720" s="57">
        <f t="shared" si="5069"/>
        <v>4</v>
      </c>
      <c r="AM720" s="57">
        <f t="shared" si="5070"/>
        <v>0</v>
      </c>
      <c r="AN720" s="58">
        <f t="shared" si="5071"/>
        <v>144</v>
      </c>
      <c r="AO720" s="236"/>
      <c r="AP720" s="51"/>
      <c r="AQ720" s="51"/>
      <c r="AR720" s="51"/>
      <c r="AS720" s="51"/>
      <c r="AT720" s="51"/>
      <c r="AU720" s="51"/>
      <c r="AV720" s="51"/>
      <c r="AW720" s="51"/>
      <c r="AX720" s="51"/>
      <c r="AY720" s="51"/>
      <c r="AZ720" s="51"/>
      <c r="BA720" s="51"/>
      <c r="BB720" s="51"/>
      <c r="BC720" s="51"/>
      <c r="BD720" s="51"/>
      <c r="BE720" s="51"/>
      <c r="BF720" s="51"/>
      <c r="BG720" s="51"/>
      <c r="BH720" s="51"/>
      <c r="BI720" s="51"/>
      <c r="BJ720" s="51"/>
      <c r="BK720" s="51"/>
      <c r="BL720" s="51"/>
      <c r="BM720" s="51"/>
      <c r="BN720" s="51"/>
      <c r="BO720" s="51"/>
      <c r="BP720" s="51"/>
      <c r="BQ720" s="51"/>
      <c r="BR720" s="63"/>
      <c r="BS720" s="63"/>
      <c r="BT720" s="63"/>
      <c r="BU720" s="63"/>
      <c r="BV720" s="63"/>
      <c r="BW720" s="63"/>
      <c r="BX720" s="63"/>
      <c r="BY720" s="63"/>
      <c r="BZ720" s="63"/>
      <c r="CA720" s="63"/>
      <c r="CB720" s="63"/>
      <c r="CC720" s="63"/>
      <c r="CD720" s="63"/>
      <c r="CE720" s="63"/>
      <c r="CF720" s="63"/>
      <c r="CG720" s="63"/>
      <c r="CH720" s="63"/>
      <c r="CI720" s="63"/>
      <c r="CJ720" s="63"/>
      <c r="CK720" s="63"/>
    </row>
    <row r="721" spans="2:89" ht="13.5" hidden="1" outlineLevel="1">
      <c r="B721" s="15" t="s">
        <v>144</v>
      </c>
      <c r="C721" s="240">
        <v>111</v>
      </c>
      <c r="D721" s="240">
        <v>6</v>
      </c>
      <c r="E721" s="240">
        <v>1</v>
      </c>
      <c r="F721" s="240">
        <v>4</v>
      </c>
      <c r="G721" s="241">
        <v>2</v>
      </c>
      <c r="H721" s="241"/>
      <c r="I721" s="241"/>
      <c r="J721" s="241">
        <v>13</v>
      </c>
      <c r="K721" s="241">
        <v>3</v>
      </c>
      <c r="L721" s="241"/>
      <c r="M721" s="241"/>
      <c r="N721" s="241"/>
      <c r="O721" s="241">
        <v>1</v>
      </c>
      <c r="P721" s="241"/>
      <c r="Q721" s="241"/>
      <c r="R721" s="241">
        <v>2</v>
      </c>
      <c r="S721" s="241">
        <v>1</v>
      </c>
      <c r="T721" s="241">
        <v>1</v>
      </c>
      <c r="U721" s="241"/>
      <c r="V721" s="241"/>
      <c r="W721" s="241"/>
      <c r="X721" s="241"/>
      <c r="Y721" s="241"/>
      <c r="Z721" s="242">
        <f t="shared" si="5067"/>
        <v>145</v>
      </c>
      <c r="AA721" s="243">
        <f t="shared" ref="AA721:AA748" si="5072">SUM(Z718:Z721)</f>
        <v>566</v>
      </c>
      <c r="AB721" s="51"/>
      <c r="AC721" s="59" t="s">
        <v>144</v>
      </c>
      <c r="AD721" s="60">
        <f t="shared" si="5068"/>
        <v>122</v>
      </c>
      <c r="AE721" s="60">
        <f t="shared" si="5064"/>
        <v>2</v>
      </c>
      <c r="AF721" s="60">
        <f t="shared" si="5065"/>
        <v>0</v>
      </c>
      <c r="AG721" s="60">
        <f t="shared" si="5066"/>
        <v>0</v>
      </c>
      <c r="AH721" s="60">
        <f t="shared" si="5060"/>
        <v>13</v>
      </c>
      <c r="AI721" s="60">
        <f t="shared" si="5061"/>
        <v>3</v>
      </c>
      <c r="AJ721" s="60">
        <f t="shared" si="5062"/>
        <v>0</v>
      </c>
      <c r="AK721" s="60">
        <f t="shared" si="5063"/>
        <v>0</v>
      </c>
      <c r="AL721" s="60">
        <f t="shared" si="5069"/>
        <v>5</v>
      </c>
      <c r="AM721" s="60">
        <f t="shared" si="5070"/>
        <v>0</v>
      </c>
      <c r="AN721" s="61">
        <f t="shared" si="5071"/>
        <v>145</v>
      </c>
      <c r="AO721" s="236"/>
      <c r="AP721" s="51"/>
      <c r="AQ721" s="51"/>
      <c r="AR721" s="51"/>
      <c r="AS721" s="51"/>
      <c r="AT721" s="51"/>
      <c r="AU721" s="51"/>
      <c r="AV721" s="51"/>
      <c r="AW721" s="51"/>
      <c r="AX721" s="51"/>
      <c r="AY721" s="51"/>
      <c r="AZ721" s="51"/>
      <c r="BA721" s="51"/>
      <c r="BB721" s="51"/>
      <c r="BC721" s="51"/>
      <c r="BD721" s="51"/>
      <c r="BE721" s="51"/>
      <c r="BF721" s="51"/>
      <c r="BG721" s="51"/>
      <c r="BH721" s="51"/>
      <c r="BI721" s="51"/>
      <c r="BJ721" s="51"/>
      <c r="BK721" s="51"/>
      <c r="BL721" s="51"/>
      <c r="BM721" s="51"/>
      <c r="BN721" s="51"/>
      <c r="BO721" s="51"/>
      <c r="BP721" s="51"/>
      <c r="BQ721" s="51"/>
      <c r="BR721" s="63"/>
      <c r="BS721" s="63"/>
      <c r="BT721" s="63"/>
      <c r="BU721" s="63"/>
      <c r="BV721" s="63"/>
      <c r="BW721" s="63"/>
      <c r="BX721" s="63"/>
      <c r="BY721" s="63"/>
      <c r="BZ721" s="63"/>
      <c r="CA721" s="63"/>
      <c r="CB721" s="63"/>
      <c r="CC721" s="63"/>
      <c r="CD721" s="63"/>
      <c r="CE721" s="63"/>
      <c r="CF721" s="63"/>
      <c r="CG721" s="63"/>
      <c r="CH721" s="63"/>
      <c r="CI721" s="63"/>
      <c r="CJ721" s="63"/>
      <c r="CK721" s="63"/>
    </row>
    <row r="722" spans="2:89" ht="13.5" hidden="1" outlineLevel="1">
      <c r="B722" s="15" t="s">
        <v>145</v>
      </c>
      <c r="C722" s="240">
        <v>109</v>
      </c>
      <c r="D722" s="240">
        <v>9</v>
      </c>
      <c r="E722" s="240"/>
      <c r="F722" s="240">
        <v>9</v>
      </c>
      <c r="G722" s="241">
        <v>2</v>
      </c>
      <c r="H722" s="241"/>
      <c r="I722" s="241"/>
      <c r="J722" s="241">
        <v>13</v>
      </c>
      <c r="K722" s="241"/>
      <c r="L722" s="241"/>
      <c r="M722" s="241"/>
      <c r="N722" s="241"/>
      <c r="O722" s="241">
        <v>1</v>
      </c>
      <c r="P722" s="241"/>
      <c r="Q722" s="241"/>
      <c r="R722" s="241"/>
      <c r="S722" s="241">
        <v>4</v>
      </c>
      <c r="T722" s="241"/>
      <c r="U722" s="241"/>
      <c r="V722" s="241"/>
      <c r="W722" s="241"/>
      <c r="X722" s="241"/>
      <c r="Y722" s="241"/>
      <c r="Z722" s="242">
        <f t="shared" si="5067"/>
        <v>147</v>
      </c>
      <c r="AA722" s="243">
        <f t="shared" si="5072"/>
        <v>578</v>
      </c>
      <c r="AB722" s="51"/>
      <c r="AC722" s="59" t="s">
        <v>145</v>
      </c>
      <c r="AD722" s="60">
        <f t="shared" si="5068"/>
        <v>127</v>
      </c>
      <c r="AE722" s="60">
        <f t="shared" si="5064"/>
        <v>2</v>
      </c>
      <c r="AF722" s="60">
        <f t="shared" si="5065"/>
        <v>0</v>
      </c>
      <c r="AG722" s="60">
        <f t="shared" si="5066"/>
        <v>0</v>
      </c>
      <c r="AH722" s="60">
        <f t="shared" si="5060"/>
        <v>13</v>
      </c>
      <c r="AI722" s="60">
        <f t="shared" si="5061"/>
        <v>0</v>
      </c>
      <c r="AJ722" s="60">
        <f t="shared" si="5062"/>
        <v>0</v>
      </c>
      <c r="AK722" s="60">
        <f t="shared" si="5063"/>
        <v>0</v>
      </c>
      <c r="AL722" s="60">
        <f t="shared" si="5069"/>
        <v>5</v>
      </c>
      <c r="AM722" s="60">
        <f t="shared" si="5070"/>
        <v>0</v>
      </c>
      <c r="AN722" s="61">
        <f t="shared" si="5071"/>
        <v>147</v>
      </c>
      <c r="AO722" s="236"/>
      <c r="AP722" s="51"/>
      <c r="AQ722" s="51"/>
      <c r="AR722" s="51"/>
      <c r="AS722" s="51"/>
      <c r="AT722" s="51"/>
      <c r="AU722" s="51"/>
      <c r="AV722" s="51"/>
      <c r="AW722" s="51"/>
      <c r="AX722" s="51"/>
      <c r="AY722" s="51"/>
      <c r="AZ722" s="51"/>
      <c r="BA722" s="51"/>
      <c r="BB722" s="51"/>
      <c r="BC722" s="51"/>
      <c r="BD722" s="51"/>
      <c r="BE722" s="51"/>
      <c r="BF722" s="51"/>
      <c r="BG722" s="51"/>
      <c r="BH722" s="51"/>
      <c r="BI722" s="51"/>
      <c r="BJ722" s="51"/>
      <c r="BK722" s="51"/>
      <c r="BL722" s="51"/>
      <c r="BM722" s="51"/>
      <c r="BN722" s="51"/>
      <c r="BO722" s="51"/>
      <c r="BP722" s="51"/>
      <c r="BQ722" s="51"/>
      <c r="BR722" s="63"/>
      <c r="BS722" s="63"/>
      <c r="BT722" s="63"/>
      <c r="BU722" s="63"/>
      <c r="BV722" s="63"/>
      <c r="BW722" s="63"/>
      <c r="BX722" s="63"/>
      <c r="BY722" s="63"/>
      <c r="BZ722" s="63"/>
      <c r="CA722" s="63"/>
      <c r="CB722" s="63"/>
      <c r="CC722" s="63"/>
      <c r="CD722" s="63"/>
      <c r="CE722" s="63"/>
      <c r="CF722" s="63"/>
      <c r="CG722" s="63"/>
      <c r="CH722" s="63"/>
      <c r="CI722" s="63"/>
      <c r="CJ722" s="63"/>
      <c r="CK722" s="63"/>
    </row>
    <row r="723" spans="2:89" ht="13.5" hidden="1" outlineLevel="1">
      <c r="B723" s="15" t="s">
        <v>146</v>
      </c>
      <c r="C723" s="240">
        <v>121</v>
      </c>
      <c r="D723" s="240">
        <v>13</v>
      </c>
      <c r="E723" s="240">
        <v>1</v>
      </c>
      <c r="F723" s="240">
        <v>7</v>
      </c>
      <c r="G723" s="241">
        <v>3</v>
      </c>
      <c r="H723" s="241"/>
      <c r="I723" s="241"/>
      <c r="J723" s="241">
        <v>16</v>
      </c>
      <c r="K723" s="241">
        <v>3</v>
      </c>
      <c r="L723" s="241"/>
      <c r="M723" s="241"/>
      <c r="N723" s="241"/>
      <c r="O723" s="241"/>
      <c r="P723" s="241"/>
      <c r="Q723" s="241"/>
      <c r="R723" s="241">
        <v>1</v>
      </c>
      <c r="S723" s="241">
        <v>7</v>
      </c>
      <c r="T723" s="241"/>
      <c r="U723" s="241"/>
      <c r="V723" s="241"/>
      <c r="W723" s="241"/>
      <c r="X723" s="241">
        <v>1</v>
      </c>
      <c r="Y723" s="241"/>
      <c r="Z723" s="242">
        <f t="shared" si="5067"/>
        <v>173</v>
      </c>
      <c r="AA723" s="243">
        <f t="shared" si="5072"/>
        <v>609</v>
      </c>
      <c r="AB723" s="51"/>
      <c r="AC723" s="59" t="s">
        <v>146</v>
      </c>
      <c r="AD723" s="60">
        <f t="shared" si="5068"/>
        <v>142</v>
      </c>
      <c r="AE723" s="60">
        <f t="shared" si="5064"/>
        <v>3</v>
      </c>
      <c r="AF723" s="60">
        <f t="shared" si="5065"/>
        <v>0</v>
      </c>
      <c r="AG723" s="60">
        <f t="shared" si="5066"/>
        <v>0</v>
      </c>
      <c r="AH723" s="60">
        <f t="shared" si="5060"/>
        <v>16</v>
      </c>
      <c r="AI723" s="60">
        <f t="shared" si="5061"/>
        <v>3</v>
      </c>
      <c r="AJ723" s="60">
        <f t="shared" si="5062"/>
        <v>0</v>
      </c>
      <c r="AK723" s="60">
        <f t="shared" si="5063"/>
        <v>0</v>
      </c>
      <c r="AL723" s="60">
        <f t="shared" si="5069"/>
        <v>8</v>
      </c>
      <c r="AM723" s="60">
        <f t="shared" si="5070"/>
        <v>1</v>
      </c>
      <c r="AN723" s="61">
        <f t="shared" si="5071"/>
        <v>173</v>
      </c>
      <c r="AO723" s="236"/>
      <c r="AP723" s="51"/>
      <c r="AQ723" s="51"/>
      <c r="AR723" s="51"/>
      <c r="AS723" s="51"/>
      <c r="AT723" s="51"/>
      <c r="AU723" s="51"/>
      <c r="AV723" s="51"/>
      <c r="AW723" s="51"/>
      <c r="AX723" s="51"/>
      <c r="AY723" s="51"/>
      <c r="AZ723" s="51"/>
      <c r="BA723" s="51"/>
      <c r="BB723" s="51"/>
      <c r="BC723" s="51"/>
      <c r="BD723" s="51"/>
      <c r="BE723" s="51"/>
      <c r="BF723" s="51"/>
      <c r="BG723" s="51"/>
      <c r="BH723" s="51"/>
      <c r="BI723" s="51"/>
      <c r="BJ723" s="51"/>
      <c r="BK723" s="51"/>
      <c r="BL723" s="51"/>
      <c r="BM723" s="51"/>
      <c r="BN723" s="51"/>
      <c r="BO723" s="51"/>
      <c r="BP723" s="51"/>
      <c r="BQ723" s="51"/>
      <c r="BR723" s="63"/>
      <c r="BS723" s="63"/>
      <c r="BT723" s="63"/>
      <c r="BU723" s="63"/>
      <c r="BV723" s="63"/>
      <c r="BW723" s="63"/>
      <c r="BX723" s="63"/>
      <c r="BY723" s="63"/>
      <c r="BZ723" s="63"/>
      <c r="CA723" s="63"/>
      <c r="CB723" s="63"/>
      <c r="CC723" s="63"/>
      <c r="CD723" s="63"/>
      <c r="CE723" s="63"/>
      <c r="CF723" s="63"/>
      <c r="CG723" s="63"/>
      <c r="CH723" s="63"/>
      <c r="CI723" s="63"/>
      <c r="CJ723" s="63"/>
      <c r="CK723" s="63"/>
    </row>
    <row r="724" spans="2:89" ht="13.5" hidden="1" outlineLevel="1">
      <c r="B724" s="15" t="s">
        <v>147</v>
      </c>
      <c r="C724" s="240">
        <v>122</v>
      </c>
      <c r="D724" s="240">
        <v>10</v>
      </c>
      <c r="E724" s="240"/>
      <c r="F724" s="240">
        <v>12</v>
      </c>
      <c r="G724" s="241">
        <v>2</v>
      </c>
      <c r="H724" s="241"/>
      <c r="I724" s="241"/>
      <c r="J724" s="241">
        <v>10</v>
      </c>
      <c r="K724" s="241"/>
      <c r="L724" s="241"/>
      <c r="M724" s="241"/>
      <c r="N724" s="241"/>
      <c r="O724" s="241"/>
      <c r="P724" s="241"/>
      <c r="Q724" s="241"/>
      <c r="R724" s="241"/>
      <c r="S724" s="241">
        <v>7</v>
      </c>
      <c r="T724" s="241"/>
      <c r="U724" s="241"/>
      <c r="V724" s="241"/>
      <c r="W724" s="241"/>
      <c r="X724" s="241"/>
      <c r="Y724" s="241"/>
      <c r="Z724" s="242">
        <f t="shared" si="5067"/>
        <v>163</v>
      </c>
      <c r="AA724" s="243">
        <f t="shared" si="5072"/>
        <v>628</v>
      </c>
      <c r="AB724" s="51"/>
      <c r="AC724" s="59" t="s">
        <v>147</v>
      </c>
      <c r="AD724" s="60">
        <f t="shared" si="5068"/>
        <v>144</v>
      </c>
      <c r="AE724" s="60">
        <f t="shared" si="5064"/>
        <v>2</v>
      </c>
      <c r="AF724" s="60">
        <f t="shared" si="5065"/>
        <v>0</v>
      </c>
      <c r="AG724" s="60">
        <f t="shared" si="5066"/>
        <v>0</v>
      </c>
      <c r="AH724" s="60">
        <f t="shared" si="5060"/>
        <v>10</v>
      </c>
      <c r="AI724" s="60">
        <f t="shared" si="5061"/>
        <v>0</v>
      </c>
      <c r="AJ724" s="60">
        <f t="shared" si="5062"/>
        <v>0</v>
      </c>
      <c r="AK724" s="60">
        <f t="shared" si="5063"/>
        <v>0</v>
      </c>
      <c r="AL724" s="60">
        <f t="shared" si="5069"/>
        <v>7</v>
      </c>
      <c r="AM724" s="60">
        <f t="shared" si="5070"/>
        <v>0</v>
      </c>
      <c r="AN724" s="61">
        <f t="shared" si="5071"/>
        <v>163</v>
      </c>
      <c r="AO724" s="236"/>
      <c r="AP724" s="51"/>
      <c r="AQ724" s="51"/>
      <c r="AR724" s="51"/>
      <c r="AS724" s="51"/>
      <c r="AT724" s="51"/>
      <c r="AU724" s="51"/>
      <c r="AV724" s="51"/>
      <c r="AW724" s="51"/>
      <c r="AX724" s="51"/>
      <c r="AY724" s="51"/>
      <c r="AZ724" s="51"/>
      <c r="BA724" s="51"/>
      <c r="BB724" s="51"/>
      <c r="BC724" s="51"/>
      <c r="BD724" s="51"/>
      <c r="BE724" s="51"/>
      <c r="BF724" s="51"/>
      <c r="BG724" s="51"/>
      <c r="BH724" s="51"/>
      <c r="BI724" s="51"/>
      <c r="BJ724" s="51"/>
      <c r="BK724" s="51"/>
      <c r="BL724" s="51"/>
      <c r="BM724" s="51"/>
      <c r="BN724" s="51"/>
      <c r="BO724" s="51"/>
      <c r="BP724" s="51"/>
      <c r="BQ724" s="51"/>
      <c r="BR724" s="63"/>
      <c r="BS724" s="63"/>
      <c r="BT724" s="63"/>
      <c r="BU724" s="63"/>
      <c r="BV724" s="63"/>
      <c r="BW724" s="63"/>
      <c r="BX724" s="63"/>
      <c r="BY724" s="63"/>
      <c r="BZ724" s="63"/>
      <c r="CA724" s="63"/>
      <c r="CB724" s="63"/>
      <c r="CC724" s="63"/>
      <c r="CD724" s="63"/>
      <c r="CE724" s="63"/>
      <c r="CF724" s="63"/>
      <c r="CG724" s="63"/>
      <c r="CH724" s="63"/>
      <c r="CI724" s="63"/>
      <c r="CJ724" s="63"/>
      <c r="CK724" s="63"/>
    </row>
    <row r="725" spans="2:89" ht="13.5" hidden="1" outlineLevel="1">
      <c r="B725" s="15" t="s">
        <v>148</v>
      </c>
      <c r="C725" s="240">
        <v>128</v>
      </c>
      <c r="D725" s="240">
        <v>10</v>
      </c>
      <c r="E725" s="240"/>
      <c r="F725" s="240">
        <v>5</v>
      </c>
      <c r="G725" s="241">
        <v>1</v>
      </c>
      <c r="H725" s="241"/>
      <c r="I725" s="241"/>
      <c r="J725" s="241">
        <v>8</v>
      </c>
      <c r="K725" s="241">
        <v>1</v>
      </c>
      <c r="L725" s="241"/>
      <c r="M725" s="241"/>
      <c r="N725" s="241"/>
      <c r="O725" s="241"/>
      <c r="P725" s="241">
        <v>1</v>
      </c>
      <c r="Q725" s="241"/>
      <c r="R725" s="241">
        <v>1</v>
      </c>
      <c r="S725" s="241">
        <v>10</v>
      </c>
      <c r="T725" s="241"/>
      <c r="U725" s="241"/>
      <c r="V725" s="241"/>
      <c r="W725" s="241"/>
      <c r="X725" s="241"/>
      <c r="Y725" s="241"/>
      <c r="Z725" s="242">
        <f t="shared" si="5067"/>
        <v>165</v>
      </c>
      <c r="AA725" s="243">
        <f t="shared" si="5072"/>
        <v>648</v>
      </c>
      <c r="AB725" s="51"/>
      <c r="AC725" s="56" t="s">
        <v>148</v>
      </c>
      <c r="AD725" s="57">
        <f t="shared" si="5068"/>
        <v>143</v>
      </c>
      <c r="AE725" s="57">
        <f t="shared" si="5064"/>
        <v>1</v>
      </c>
      <c r="AF725" s="57">
        <f t="shared" si="5065"/>
        <v>0</v>
      </c>
      <c r="AG725" s="57">
        <f t="shared" si="5066"/>
        <v>0</v>
      </c>
      <c r="AH725" s="57">
        <f t="shared" si="5060"/>
        <v>8</v>
      </c>
      <c r="AI725" s="57">
        <f t="shared" si="5061"/>
        <v>1</v>
      </c>
      <c r="AJ725" s="57">
        <f t="shared" si="5062"/>
        <v>0</v>
      </c>
      <c r="AK725" s="57">
        <f t="shared" si="5063"/>
        <v>0</v>
      </c>
      <c r="AL725" s="57">
        <f t="shared" si="5069"/>
        <v>12</v>
      </c>
      <c r="AM725" s="57">
        <f t="shared" si="5070"/>
        <v>0</v>
      </c>
      <c r="AN725" s="58">
        <f t="shared" si="5071"/>
        <v>165</v>
      </c>
      <c r="AO725" s="236"/>
      <c r="AP725" s="51"/>
      <c r="AQ725" s="51"/>
      <c r="AR725" s="51"/>
      <c r="AS725" s="51"/>
      <c r="AT725" s="51"/>
      <c r="AU725" s="51"/>
      <c r="AV725" s="51"/>
      <c r="AW725" s="51"/>
      <c r="AX725" s="51"/>
      <c r="AY725" s="51"/>
      <c r="AZ725" s="51"/>
      <c r="BA725" s="51"/>
      <c r="BB725" s="51"/>
      <c r="BC725" s="51"/>
      <c r="BD725" s="51"/>
      <c r="BE725" s="51"/>
      <c r="BF725" s="51"/>
      <c r="BG725" s="51"/>
      <c r="BH725" s="51"/>
      <c r="BI725" s="51"/>
      <c r="BJ725" s="51"/>
      <c r="BK725" s="51"/>
      <c r="BL725" s="51"/>
      <c r="BM725" s="51"/>
      <c r="BN725" s="51"/>
      <c r="BO725" s="51"/>
      <c r="BP725" s="51"/>
      <c r="BQ725" s="51"/>
      <c r="BR725" s="63"/>
      <c r="BS725" s="63"/>
      <c r="BT725" s="63"/>
      <c r="BU725" s="63"/>
      <c r="BV725" s="63"/>
      <c r="BW725" s="63"/>
      <c r="BX725" s="63"/>
      <c r="BY725" s="63"/>
      <c r="BZ725" s="63"/>
      <c r="CA725" s="63"/>
      <c r="CB725" s="63"/>
      <c r="CC725" s="63"/>
      <c r="CD725" s="63"/>
      <c r="CE725" s="63"/>
      <c r="CF725" s="63"/>
      <c r="CG725" s="63"/>
      <c r="CH725" s="63"/>
      <c r="CI725" s="63"/>
      <c r="CJ725" s="63"/>
      <c r="CK725" s="63"/>
    </row>
    <row r="726" spans="2:89" ht="13.5" hidden="1" outlineLevel="1">
      <c r="B726" s="15" t="s">
        <v>149</v>
      </c>
      <c r="C726" s="240">
        <v>139</v>
      </c>
      <c r="D726" s="240">
        <v>2</v>
      </c>
      <c r="E726" s="240"/>
      <c r="F726" s="240">
        <v>7</v>
      </c>
      <c r="G726" s="241">
        <v>2</v>
      </c>
      <c r="H726" s="241"/>
      <c r="I726" s="241"/>
      <c r="J726" s="241">
        <v>10</v>
      </c>
      <c r="K726" s="241"/>
      <c r="L726" s="241"/>
      <c r="M726" s="241"/>
      <c r="N726" s="241"/>
      <c r="O726" s="241"/>
      <c r="P726" s="241"/>
      <c r="Q726" s="241"/>
      <c r="R726" s="241">
        <v>2</v>
      </c>
      <c r="S726" s="241">
        <v>4</v>
      </c>
      <c r="T726" s="241"/>
      <c r="U726" s="241"/>
      <c r="V726" s="241"/>
      <c r="W726" s="241"/>
      <c r="X726" s="241"/>
      <c r="Y726" s="241"/>
      <c r="Z726" s="242">
        <f t="shared" si="5067"/>
        <v>166</v>
      </c>
      <c r="AA726" s="243">
        <f t="shared" si="5072"/>
        <v>667</v>
      </c>
      <c r="AB726" s="51"/>
      <c r="AC726" s="56" t="s">
        <v>149</v>
      </c>
      <c r="AD726" s="57">
        <f t="shared" si="5068"/>
        <v>148</v>
      </c>
      <c r="AE726" s="57">
        <f t="shared" si="5064"/>
        <v>2</v>
      </c>
      <c r="AF726" s="57">
        <f t="shared" si="5065"/>
        <v>0</v>
      </c>
      <c r="AG726" s="57">
        <f t="shared" si="5066"/>
        <v>0</v>
      </c>
      <c r="AH726" s="57">
        <f t="shared" si="5060"/>
        <v>10</v>
      </c>
      <c r="AI726" s="57">
        <f t="shared" si="5061"/>
        <v>0</v>
      </c>
      <c r="AJ726" s="57">
        <f t="shared" si="5062"/>
        <v>0</v>
      </c>
      <c r="AK726" s="57">
        <f t="shared" si="5063"/>
        <v>0</v>
      </c>
      <c r="AL726" s="57">
        <f t="shared" si="5069"/>
        <v>6</v>
      </c>
      <c r="AM726" s="57">
        <f t="shared" si="5070"/>
        <v>0</v>
      </c>
      <c r="AN726" s="58">
        <f t="shared" si="5071"/>
        <v>166</v>
      </c>
      <c r="AO726" s="236"/>
      <c r="AP726" s="51"/>
      <c r="AQ726" s="51"/>
      <c r="AR726" s="51"/>
      <c r="AS726" s="51"/>
      <c r="AT726" s="51"/>
      <c r="AU726" s="51"/>
      <c r="AV726" s="51"/>
      <c r="AW726" s="51"/>
      <c r="AX726" s="51"/>
      <c r="AY726" s="51"/>
      <c r="AZ726" s="51"/>
      <c r="BA726" s="51"/>
      <c r="BB726" s="51"/>
      <c r="BC726" s="51"/>
      <c r="BD726" s="51"/>
      <c r="BE726" s="51"/>
      <c r="BF726" s="51"/>
      <c r="BG726" s="51"/>
      <c r="BH726" s="51"/>
      <c r="BI726" s="51"/>
      <c r="BJ726" s="51"/>
      <c r="BK726" s="51"/>
      <c r="BL726" s="51"/>
      <c r="BM726" s="51"/>
      <c r="BN726" s="51"/>
      <c r="BO726" s="51"/>
      <c r="BP726" s="51"/>
      <c r="BQ726" s="51"/>
      <c r="BR726" s="63"/>
      <c r="BS726" s="63"/>
      <c r="BT726" s="63"/>
      <c r="BU726" s="63"/>
      <c r="BV726" s="63"/>
      <c r="BW726" s="63"/>
      <c r="BX726" s="63"/>
      <c r="BY726" s="63"/>
      <c r="BZ726" s="63"/>
      <c r="CA726" s="63"/>
      <c r="CB726" s="63"/>
      <c r="CC726" s="63"/>
      <c r="CD726" s="63"/>
      <c r="CE726" s="63"/>
      <c r="CF726" s="63"/>
      <c r="CG726" s="63"/>
      <c r="CH726" s="63"/>
      <c r="CI726" s="63"/>
      <c r="CJ726" s="63"/>
      <c r="CK726" s="63"/>
    </row>
    <row r="727" spans="2:89" ht="13.5" hidden="1" outlineLevel="1">
      <c r="B727" s="15" t="s">
        <v>150</v>
      </c>
      <c r="C727" s="240">
        <v>107</v>
      </c>
      <c r="D727" s="240">
        <v>7</v>
      </c>
      <c r="E727" s="240"/>
      <c r="F727" s="240">
        <v>7</v>
      </c>
      <c r="G727" s="241">
        <v>1</v>
      </c>
      <c r="H727" s="241"/>
      <c r="I727" s="241"/>
      <c r="J727" s="241">
        <v>13</v>
      </c>
      <c r="K727" s="241"/>
      <c r="L727" s="241"/>
      <c r="M727" s="241"/>
      <c r="N727" s="241"/>
      <c r="O727" s="241"/>
      <c r="P727" s="241"/>
      <c r="Q727" s="241"/>
      <c r="R727" s="241"/>
      <c r="S727" s="241">
        <v>2</v>
      </c>
      <c r="T727" s="241"/>
      <c r="U727" s="241"/>
      <c r="V727" s="241"/>
      <c r="W727" s="241"/>
      <c r="X727" s="241"/>
      <c r="Y727" s="241"/>
      <c r="Z727" s="242">
        <f t="shared" si="5067"/>
        <v>137</v>
      </c>
      <c r="AA727" s="243">
        <f t="shared" si="5072"/>
        <v>631</v>
      </c>
      <c r="AB727" s="51"/>
      <c r="AC727" s="56" t="s">
        <v>150</v>
      </c>
      <c r="AD727" s="57">
        <f t="shared" si="5068"/>
        <v>121</v>
      </c>
      <c r="AE727" s="57">
        <f t="shared" si="5064"/>
        <v>1</v>
      </c>
      <c r="AF727" s="57">
        <f t="shared" si="5065"/>
        <v>0</v>
      </c>
      <c r="AG727" s="57">
        <f t="shared" si="5066"/>
        <v>0</v>
      </c>
      <c r="AH727" s="57">
        <f t="shared" si="5060"/>
        <v>13</v>
      </c>
      <c r="AI727" s="57">
        <f t="shared" si="5061"/>
        <v>0</v>
      </c>
      <c r="AJ727" s="57">
        <f t="shared" si="5062"/>
        <v>0</v>
      </c>
      <c r="AK727" s="57">
        <f t="shared" si="5063"/>
        <v>0</v>
      </c>
      <c r="AL727" s="57">
        <f t="shared" si="5069"/>
        <v>2</v>
      </c>
      <c r="AM727" s="57">
        <f t="shared" si="5070"/>
        <v>0</v>
      </c>
      <c r="AN727" s="58">
        <f t="shared" si="5071"/>
        <v>137</v>
      </c>
      <c r="AO727" s="236"/>
      <c r="AP727" s="51"/>
      <c r="AQ727" s="51"/>
      <c r="AR727" s="51"/>
      <c r="AS727" s="51"/>
      <c r="AT727" s="51"/>
      <c r="AU727" s="51"/>
      <c r="AV727" s="51"/>
      <c r="AW727" s="51"/>
      <c r="AX727" s="51"/>
      <c r="AY727" s="51"/>
      <c r="AZ727" s="51"/>
      <c r="BA727" s="51"/>
      <c r="BB727" s="51"/>
      <c r="BC727" s="51"/>
      <c r="BD727" s="51"/>
      <c r="BE727" s="51"/>
      <c r="BF727" s="51"/>
      <c r="BG727" s="51"/>
      <c r="BH727" s="51"/>
      <c r="BI727" s="51"/>
      <c r="BJ727" s="51"/>
      <c r="BK727" s="51"/>
      <c r="BL727" s="51"/>
      <c r="BM727" s="51"/>
      <c r="BN727" s="51"/>
      <c r="BO727" s="51"/>
      <c r="BP727" s="51"/>
      <c r="BQ727" s="51"/>
      <c r="BR727" s="63"/>
      <c r="BS727" s="63"/>
      <c r="BT727" s="63"/>
      <c r="BU727" s="63"/>
      <c r="BV727" s="63"/>
      <c r="BW727" s="63"/>
      <c r="BX727" s="63"/>
      <c r="BY727" s="63"/>
      <c r="BZ727" s="63"/>
      <c r="CA727" s="63"/>
      <c r="CB727" s="63"/>
      <c r="CC727" s="63"/>
      <c r="CD727" s="63"/>
      <c r="CE727" s="63"/>
      <c r="CF727" s="63"/>
      <c r="CG727" s="63"/>
      <c r="CH727" s="63"/>
      <c r="CI727" s="63"/>
      <c r="CJ727" s="63"/>
      <c r="CK727" s="63"/>
    </row>
    <row r="728" spans="2:89" ht="13.5" hidden="1" outlineLevel="1">
      <c r="B728" s="15" t="s">
        <v>151</v>
      </c>
      <c r="C728" s="240">
        <v>137</v>
      </c>
      <c r="D728" s="240">
        <v>8</v>
      </c>
      <c r="E728" s="240">
        <v>1</v>
      </c>
      <c r="F728" s="240">
        <v>7</v>
      </c>
      <c r="G728" s="241">
        <v>3</v>
      </c>
      <c r="H728" s="241"/>
      <c r="I728" s="241"/>
      <c r="J728" s="241">
        <v>7</v>
      </c>
      <c r="K728" s="241"/>
      <c r="L728" s="241"/>
      <c r="M728" s="241"/>
      <c r="N728" s="241"/>
      <c r="O728" s="241"/>
      <c r="P728" s="241">
        <v>2</v>
      </c>
      <c r="Q728" s="241"/>
      <c r="R728" s="241"/>
      <c r="S728" s="241">
        <v>3</v>
      </c>
      <c r="T728" s="241"/>
      <c r="U728" s="241"/>
      <c r="V728" s="241"/>
      <c r="W728" s="241"/>
      <c r="X728" s="241"/>
      <c r="Y728" s="241"/>
      <c r="Z728" s="242">
        <f t="shared" si="5067"/>
        <v>168</v>
      </c>
      <c r="AA728" s="243">
        <f t="shared" si="5072"/>
        <v>636</v>
      </c>
      <c r="AB728" s="51"/>
      <c r="AC728" s="56" t="s">
        <v>151</v>
      </c>
      <c r="AD728" s="57">
        <f t="shared" si="5068"/>
        <v>153</v>
      </c>
      <c r="AE728" s="57">
        <f t="shared" si="5064"/>
        <v>3</v>
      </c>
      <c r="AF728" s="57">
        <f t="shared" si="5065"/>
        <v>0</v>
      </c>
      <c r="AG728" s="57">
        <f t="shared" si="5066"/>
        <v>0</v>
      </c>
      <c r="AH728" s="57">
        <f t="shared" si="5060"/>
        <v>7</v>
      </c>
      <c r="AI728" s="57">
        <f t="shared" si="5061"/>
        <v>0</v>
      </c>
      <c r="AJ728" s="57">
        <f t="shared" si="5062"/>
        <v>0</v>
      </c>
      <c r="AK728" s="57">
        <f t="shared" si="5063"/>
        <v>0</v>
      </c>
      <c r="AL728" s="57">
        <f t="shared" si="5069"/>
        <v>5</v>
      </c>
      <c r="AM728" s="57">
        <f t="shared" si="5070"/>
        <v>0</v>
      </c>
      <c r="AN728" s="58">
        <f t="shared" si="5071"/>
        <v>168</v>
      </c>
      <c r="AO728" s="236"/>
      <c r="AP728" s="51"/>
      <c r="AQ728" s="51"/>
      <c r="AR728" s="51"/>
      <c r="AS728" s="51"/>
      <c r="AT728" s="51"/>
      <c r="AU728" s="51"/>
      <c r="AV728" s="51"/>
      <c r="AW728" s="51"/>
      <c r="AX728" s="51"/>
      <c r="AY728" s="51"/>
      <c r="AZ728" s="51"/>
      <c r="BA728" s="51"/>
      <c r="BB728" s="51"/>
      <c r="BC728" s="51"/>
      <c r="BD728" s="51"/>
      <c r="BE728" s="51"/>
      <c r="BF728" s="51"/>
      <c r="BG728" s="51"/>
      <c r="BH728" s="51"/>
      <c r="BI728" s="51"/>
      <c r="BJ728" s="51"/>
      <c r="BK728" s="51"/>
      <c r="BL728" s="51"/>
      <c r="BM728" s="51"/>
      <c r="BN728" s="51"/>
      <c r="BO728" s="51"/>
      <c r="BP728" s="51"/>
      <c r="BQ728" s="51"/>
      <c r="BR728" s="63"/>
      <c r="BS728" s="63"/>
      <c r="BT728" s="63"/>
      <c r="BU728" s="63"/>
      <c r="BV728" s="63"/>
      <c r="BW728" s="63"/>
      <c r="BX728" s="63"/>
      <c r="BY728" s="63"/>
      <c r="BZ728" s="63"/>
      <c r="CA728" s="63"/>
      <c r="CB728" s="63"/>
      <c r="CC728" s="63"/>
      <c r="CD728" s="63"/>
      <c r="CE728" s="63"/>
      <c r="CF728" s="63"/>
      <c r="CG728" s="63"/>
      <c r="CH728" s="63"/>
      <c r="CI728" s="63"/>
      <c r="CJ728" s="63"/>
      <c r="CK728" s="63"/>
    </row>
    <row r="729" spans="2:89" ht="13.5" hidden="1" outlineLevel="1">
      <c r="B729" s="15" t="s">
        <v>152</v>
      </c>
      <c r="C729" s="240">
        <v>149</v>
      </c>
      <c r="D729" s="240">
        <v>8</v>
      </c>
      <c r="E729" s="240"/>
      <c r="F729" s="240">
        <v>6</v>
      </c>
      <c r="G729" s="241">
        <v>4</v>
      </c>
      <c r="H729" s="241"/>
      <c r="I729" s="241"/>
      <c r="J729" s="241">
        <v>9</v>
      </c>
      <c r="K729" s="241">
        <v>2</v>
      </c>
      <c r="L729" s="241"/>
      <c r="M729" s="241"/>
      <c r="N729" s="241"/>
      <c r="O729" s="241">
        <v>1</v>
      </c>
      <c r="P729" s="241"/>
      <c r="Q729" s="241"/>
      <c r="R729" s="241"/>
      <c r="S729" s="241">
        <v>6</v>
      </c>
      <c r="T729" s="241"/>
      <c r="U729" s="241"/>
      <c r="V729" s="241"/>
      <c r="W729" s="241"/>
      <c r="X729" s="241"/>
      <c r="Y729" s="241"/>
      <c r="Z729" s="242">
        <f t="shared" si="5067"/>
        <v>185</v>
      </c>
      <c r="AA729" s="243">
        <f t="shared" si="5072"/>
        <v>656</v>
      </c>
      <c r="AB729" s="51"/>
      <c r="AC729" s="59" t="s">
        <v>152</v>
      </c>
      <c r="AD729" s="60">
        <f t="shared" si="5068"/>
        <v>163</v>
      </c>
      <c r="AE729" s="60">
        <f t="shared" si="5064"/>
        <v>4</v>
      </c>
      <c r="AF729" s="60">
        <f t="shared" si="5065"/>
        <v>0</v>
      </c>
      <c r="AG729" s="60">
        <f t="shared" si="5066"/>
        <v>0</v>
      </c>
      <c r="AH729" s="60">
        <f t="shared" si="5060"/>
        <v>9</v>
      </c>
      <c r="AI729" s="60">
        <f t="shared" si="5061"/>
        <v>2</v>
      </c>
      <c r="AJ729" s="60">
        <f t="shared" si="5062"/>
        <v>0</v>
      </c>
      <c r="AK729" s="60">
        <f t="shared" si="5063"/>
        <v>0</v>
      </c>
      <c r="AL729" s="60">
        <f t="shared" si="5069"/>
        <v>7</v>
      </c>
      <c r="AM729" s="60">
        <f t="shared" si="5070"/>
        <v>0</v>
      </c>
      <c r="AN729" s="61">
        <f t="shared" si="5071"/>
        <v>185</v>
      </c>
      <c r="AO729" s="236"/>
      <c r="AP729" s="51"/>
      <c r="AQ729" s="51"/>
      <c r="AR729" s="51"/>
      <c r="AS729" s="51"/>
      <c r="AT729" s="51"/>
      <c r="AU729" s="51"/>
      <c r="AV729" s="51"/>
      <c r="AW729" s="51"/>
      <c r="AX729" s="51"/>
      <c r="AY729" s="51"/>
      <c r="AZ729" s="51"/>
      <c r="BA729" s="51"/>
      <c r="BB729" s="51"/>
      <c r="BC729" s="51"/>
      <c r="BD729" s="51"/>
      <c r="BE729" s="51"/>
      <c r="BF729" s="51"/>
      <c r="BG729" s="51"/>
      <c r="BH729" s="51"/>
      <c r="BI729" s="51"/>
      <c r="BJ729" s="51"/>
      <c r="BK729" s="51"/>
      <c r="BL729" s="51"/>
      <c r="BM729" s="51"/>
      <c r="BN729" s="51"/>
      <c r="BO729" s="51"/>
      <c r="BP729" s="51"/>
      <c r="BQ729" s="51"/>
      <c r="BR729" s="63"/>
      <c r="BS729" s="63"/>
      <c r="BT729" s="63"/>
      <c r="BU729" s="63"/>
      <c r="BV729" s="63"/>
      <c r="BW729" s="63"/>
      <c r="BX729" s="63"/>
      <c r="BY729" s="63"/>
      <c r="BZ729" s="63"/>
      <c r="CA729" s="63"/>
      <c r="CB729" s="63"/>
      <c r="CC729" s="63"/>
      <c r="CD729" s="63"/>
      <c r="CE729" s="63"/>
      <c r="CF729" s="63"/>
      <c r="CG729" s="63"/>
      <c r="CH729" s="63"/>
      <c r="CI729" s="63"/>
      <c r="CJ729" s="63"/>
      <c r="CK729" s="63"/>
    </row>
    <row r="730" spans="2:89" ht="13.5" hidden="1" outlineLevel="1">
      <c r="B730" s="15" t="s">
        <v>153</v>
      </c>
      <c r="C730" s="240">
        <v>125</v>
      </c>
      <c r="D730" s="240">
        <v>6</v>
      </c>
      <c r="E730" s="240">
        <v>1</v>
      </c>
      <c r="F730" s="240">
        <v>6</v>
      </c>
      <c r="G730" s="241">
        <v>2</v>
      </c>
      <c r="H730" s="241"/>
      <c r="I730" s="241"/>
      <c r="J730" s="241">
        <v>6</v>
      </c>
      <c r="K730" s="241">
        <v>3</v>
      </c>
      <c r="L730" s="241"/>
      <c r="M730" s="241"/>
      <c r="N730" s="241"/>
      <c r="O730" s="241"/>
      <c r="P730" s="241"/>
      <c r="Q730" s="241"/>
      <c r="R730" s="241"/>
      <c r="S730" s="241">
        <v>7</v>
      </c>
      <c r="T730" s="241"/>
      <c r="U730" s="241"/>
      <c r="V730" s="241"/>
      <c r="W730" s="241"/>
      <c r="X730" s="241"/>
      <c r="Y730" s="241"/>
      <c r="Z730" s="242">
        <f t="shared" si="5067"/>
        <v>156</v>
      </c>
      <c r="AA730" s="243">
        <f t="shared" si="5072"/>
        <v>646</v>
      </c>
      <c r="AB730" s="51"/>
      <c r="AC730" s="59" t="s">
        <v>153</v>
      </c>
      <c r="AD730" s="60">
        <f t="shared" si="5068"/>
        <v>138</v>
      </c>
      <c r="AE730" s="60">
        <f t="shared" si="5064"/>
        <v>2</v>
      </c>
      <c r="AF730" s="60">
        <f t="shared" si="5065"/>
        <v>0</v>
      </c>
      <c r="AG730" s="60">
        <f t="shared" si="5066"/>
        <v>0</v>
      </c>
      <c r="AH730" s="60">
        <f t="shared" si="5060"/>
        <v>6</v>
      </c>
      <c r="AI730" s="60">
        <f t="shared" si="5061"/>
        <v>3</v>
      </c>
      <c r="AJ730" s="60">
        <f t="shared" si="5062"/>
        <v>0</v>
      </c>
      <c r="AK730" s="60">
        <f t="shared" si="5063"/>
        <v>0</v>
      </c>
      <c r="AL730" s="60">
        <f t="shared" si="5069"/>
        <v>7</v>
      </c>
      <c r="AM730" s="60">
        <f t="shared" si="5070"/>
        <v>0</v>
      </c>
      <c r="AN730" s="61">
        <f t="shared" si="5071"/>
        <v>156</v>
      </c>
      <c r="AO730" s="236"/>
      <c r="AP730" s="51"/>
      <c r="AQ730" s="51"/>
      <c r="AR730" s="51"/>
      <c r="AS730" s="51"/>
      <c r="AT730" s="51"/>
      <c r="AU730" s="51"/>
      <c r="AV730" s="51"/>
      <c r="AW730" s="51"/>
      <c r="AX730" s="51"/>
      <c r="AY730" s="51"/>
      <c r="AZ730" s="51"/>
      <c r="BA730" s="51"/>
      <c r="BB730" s="51"/>
      <c r="BC730" s="51"/>
      <c r="BD730" s="51"/>
      <c r="BE730" s="51"/>
      <c r="BF730" s="51"/>
      <c r="BG730" s="51"/>
      <c r="BH730" s="51"/>
      <c r="BI730" s="51"/>
      <c r="BJ730" s="51"/>
      <c r="BK730" s="51"/>
      <c r="BL730" s="51"/>
      <c r="BM730" s="51"/>
      <c r="BN730" s="51"/>
      <c r="BO730" s="51"/>
      <c r="BP730" s="51"/>
      <c r="BQ730" s="51"/>
      <c r="BR730" s="63"/>
      <c r="BS730" s="63"/>
      <c r="BT730" s="63"/>
      <c r="BU730" s="63"/>
      <c r="BV730" s="63"/>
      <c r="BW730" s="63"/>
      <c r="BX730" s="63"/>
      <c r="BY730" s="63"/>
      <c r="BZ730" s="63"/>
      <c r="CA730" s="63"/>
      <c r="CB730" s="63"/>
      <c r="CC730" s="63"/>
      <c r="CD730" s="63"/>
      <c r="CE730" s="63"/>
      <c r="CF730" s="63"/>
      <c r="CG730" s="63"/>
      <c r="CH730" s="63"/>
      <c r="CI730" s="63"/>
      <c r="CJ730" s="63"/>
      <c r="CK730" s="63"/>
    </row>
    <row r="731" spans="2:89" ht="13.5" hidden="1" outlineLevel="1">
      <c r="B731" s="15" t="s">
        <v>154</v>
      </c>
      <c r="C731" s="240">
        <v>105</v>
      </c>
      <c r="D731" s="240">
        <v>4</v>
      </c>
      <c r="E731" s="240">
        <v>1</v>
      </c>
      <c r="F731" s="240">
        <v>7</v>
      </c>
      <c r="G731" s="241">
        <v>2</v>
      </c>
      <c r="H731" s="241"/>
      <c r="I731" s="241"/>
      <c r="J731" s="241">
        <v>7</v>
      </c>
      <c r="K731" s="241">
        <v>1</v>
      </c>
      <c r="L731" s="241">
        <v>1</v>
      </c>
      <c r="M731" s="241"/>
      <c r="N731" s="241"/>
      <c r="O731" s="241">
        <v>1</v>
      </c>
      <c r="P731" s="241">
        <v>1</v>
      </c>
      <c r="Q731" s="241"/>
      <c r="R731" s="241">
        <v>1</v>
      </c>
      <c r="S731" s="241">
        <v>5</v>
      </c>
      <c r="T731" s="241"/>
      <c r="U731" s="241"/>
      <c r="V731" s="241"/>
      <c r="W731" s="241"/>
      <c r="X731" s="241"/>
      <c r="Y731" s="241"/>
      <c r="Z731" s="242">
        <f t="shared" si="5067"/>
        <v>136</v>
      </c>
      <c r="AA731" s="243">
        <f t="shared" si="5072"/>
        <v>645</v>
      </c>
      <c r="AB731" s="51"/>
      <c r="AC731" s="59" t="s">
        <v>154</v>
      </c>
      <c r="AD731" s="60">
        <f t="shared" si="5068"/>
        <v>117</v>
      </c>
      <c r="AE731" s="60">
        <f t="shared" si="5064"/>
        <v>2</v>
      </c>
      <c r="AF731" s="60">
        <f t="shared" si="5065"/>
        <v>0</v>
      </c>
      <c r="AG731" s="60">
        <f t="shared" si="5066"/>
        <v>0</v>
      </c>
      <c r="AH731" s="60">
        <f t="shared" si="5060"/>
        <v>7</v>
      </c>
      <c r="AI731" s="60">
        <f t="shared" si="5061"/>
        <v>1</v>
      </c>
      <c r="AJ731" s="60">
        <f t="shared" si="5062"/>
        <v>1</v>
      </c>
      <c r="AK731" s="60">
        <f t="shared" si="5063"/>
        <v>0</v>
      </c>
      <c r="AL731" s="60">
        <f t="shared" si="5069"/>
        <v>8</v>
      </c>
      <c r="AM731" s="60">
        <f t="shared" si="5070"/>
        <v>0</v>
      </c>
      <c r="AN731" s="61">
        <f t="shared" si="5071"/>
        <v>136</v>
      </c>
      <c r="AO731" s="236"/>
      <c r="AP731" s="51"/>
      <c r="AQ731" s="51"/>
      <c r="AR731" s="51"/>
      <c r="AS731" s="51"/>
      <c r="AT731" s="51"/>
      <c r="AU731" s="51"/>
      <c r="AV731" s="51"/>
      <c r="AW731" s="51"/>
      <c r="AX731" s="51"/>
      <c r="AY731" s="51"/>
      <c r="AZ731" s="51"/>
      <c r="BA731" s="51"/>
      <c r="BB731" s="51"/>
      <c r="BC731" s="51"/>
      <c r="BD731" s="51"/>
      <c r="BE731" s="51"/>
      <c r="BF731" s="51"/>
      <c r="BG731" s="51"/>
      <c r="BH731" s="51"/>
      <c r="BI731" s="51"/>
      <c r="BJ731" s="51"/>
      <c r="BK731" s="51"/>
      <c r="BL731" s="51"/>
      <c r="BM731" s="51"/>
      <c r="BN731" s="51"/>
      <c r="BO731" s="51"/>
      <c r="BP731" s="51"/>
      <c r="BQ731" s="51"/>
      <c r="BR731" s="63"/>
      <c r="BS731" s="63"/>
      <c r="BT731" s="63"/>
      <c r="BU731" s="63"/>
      <c r="BV731" s="63"/>
      <c r="BW731" s="63"/>
      <c r="BX731" s="63"/>
      <c r="BY731" s="63"/>
      <c r="BZ731" s="63"/>
      <c r="CA731" s="63"/>
      <c r="CB731" s="63"/>
      <c r="CC731" s="63"/>
      <c r="CD731" s="63"/>
      <c r="CE731" s="63"/>
      <c r="CF731" s="63"/>
      <c r="CG731" s="63"/>
      <c r="CH731" s="63"/>
      <c r="CI731" s="63"/>
      <c r="CJ731" s="63"/>
      <c r="CK731" s="63"/>
    </row>
    <row r="732" spans="2:89" ht="13.5" hidden="1" outlineLevel="1">
      <c r="B732" s="15" t="s">
        <v>155</v>
      </c>
      <c r="C732" s="240">
        <v>119</v>
      </c>
      <c r="D732" s="240">
        <v>10</v>
      </c>
      <c r="E732" s="240"/>
      <c r="F732" s="240">
        <v>7</v>
      </c>
      <c r="G732" s="241"/>
      <c r="H732" s="241">
        <v>1</v>
      </c>
      <c r="I732" s="241"/>
      <c r="J732" s="241">
        <v>5</v>
      </c>
      <c r="K732" s="241">
        <v>1</v>
      </c>
      <c r="L732" s="241">
        <v>1</v>
      </c>
      <c r="M732" s="241"/>
      <c r="N732" s="241"/>
      <c r="O732" s="241"/>
      <c r="P732" s="241">
        <v>1</v>
      </c>
      <c r="Q732" s="241"/>
      <c r="R732" s="241"/>
      <c r="S732" s="241">
        <v>8</v>
      </c>
      <c r="T732" s="241"/>
      <c r="U732" s="241"/>
      <c r="V732" s="241"/>
      <c r="W732" s="241"/>
      <c r="X732" s="241"/>
      <c r="Y732" s="241"/>
      <c r="Z732" s="242">
        <f t="shared" si="5067"/>
        <v>153</v>
      </c>
      <c r="AA732" s="243">
        <f t="shared" si="5072"/>
        <v>630</v>
      </c>
      <c r="AB732" s="51"/>
      <c r="AC732" s="59" t="s">
        <v>155</v>
      </c>
      <c r="AD732" s="60">
        <f t="shared" si="5068"/>
        <v>136</v>
      </c>
      <c r="AE732" s="60">
        <f t="shared" si="5064"/>
        <v>0</v>
      </c>
      <c r="AF732" s="60">
        <f t="shared" si="5065"/>
        <v>1</v>
      </c>
      <c r="AG732" s="60">
        <f t="shared" si="5066"/>
        <v>0</v>
      </c>
      <c r="AH732" s="60">
        <f t="shared" si="5060"/>
        <v>5</v>
      </c>
      <c r="AI732" s="60">
        <f t="shared" si="5061"/>
        <v>1</v>
      </c>
      <c r="AJ732" s="60">
        <f t="shared" si="5062"/>
        <v>1</v>
      </c>
      <c r="AK732" s="60">
        <f t="shared" si="5063"/>
        <v>0</v>
      </c>
      <c r="AL732" s="60">
        <f t="shared" si="5069"/>
        <v>9</v>
      </c>
      <c r="AM732" s="60">
        <f t="shared" si="5070"/>
        <v>0</v>
      </c>
      <c r="AN732" s="61">
        <f t="shared" si="5071"/>
        <v>153</v>
      </c>
      <c r="AO732" s="236"/>
      <c r="AP732" s="51"/>
      <c r="AQ732" s="51"/>
      <c r="AR732" s="51"/>
      <c r="AS732" s="51"/>
      <c r="AT732" s="51"/>
      <c r="AU732" s="51"/>
      <c r="AV732" s="51"/>
      <c r="AW732" s="51"/>
      <c r="AX732" s="51"/>
      <c r="AY732" s="51"/>
      <c r="AZ732" s="51"/>
      <c r="BA732" s="51"/>
      <c r="BB732" s="51"/>
      <c r="BC732" s="51"/>
      <c r="BD732" s="51"/>
      <c r="BE732" s="51"/>
      <c r="BF732" s="51"/>
      <c r="BG732" s="51"/>
      <c r="BH732" s="51"/>
      <c r="BI732" s="51"/>
      <c r="BJ732" s="51"/>
      <c r="BK732" s="51"/>
      <c r="BL732" s="51"/>
      <c r="BM732" s="51"/>
      <c r="BN732" s="51"/>
      <c r="BO732" s="51"/>
      <c r="BP732" s="51"/>
      <c r="BQ732" s="51"/>
      <c r="BR732" s="63"/>
      <c r="BS732" s="63"/>
      <c r="BT732" s="63"/>
      <c r="BU732" s="63"/>
      <c r="BV732" s="63"/>
      <c r="BW732" s="63"/>
      <c r="BX732" s="63"/>
      <c r="BY732" s="63"/>
      <c r="BZ732" s="63"/>
      <c r="CA732" s="63"/>
      <c r="CB732" s="63"/>
      <c r="CC732" s="63"/>
      <c r="CD732" s="63"/>
      <c r="CE732" s="63"/>
      <c r="CF732" s="63"/>
      <c r="CG732" s="63"/>
      <c r="CH732" s="63"/>
      <c r="CI732" s="63"/>
      <c r="CJ732" s="63"/>
      <c r="CK732" s="63"/>
    </row>
    <row r="733" spans="2:89" ht="13.5" hidden="1" outlineLevel="1">
      <c r="B733" s="15" t="s">
        <v>156</v>
      </c>
      <c r="C733" s="240">
        <v>131</v>
      </c>
      <c r="D733" s="240">
        <v>5</v>
      </c>
      <c r="E733" s="240">
        <v>2</v>
      </c>
      <c r="F733" s="240">
        <v>5</v>
      </c>
      <c r="G733" s="241">
        <v>1</v>
      </c>
      <c r="H733" s="241"/>
      <c r="I733" s="241"/>
      <c r="J733" s="241">
        <v>6</v>
      </c>
      <c r="K733" s="241">
        <v>1</v>
      </c>
      <c r="L733" s="241"/>
      <c r="M733" s="241"/>
      <c r="N733" s="241"/>
      <c r="O733" s="241"/>
      <c r="P733" s="241"/>
      <c r="Q733" s="241"/>
      <c r="R733" s="241">
        <v>2</v>
      </c>
      <c r="S733" s="241">
        <v>7</v>
      </c>
      <c r="T733" s="241"/>
      <c r="U733" s="241"/>
      <c r="V733" s="241"/>
      <c r="W733" s="241"/>
      <c r="X733" s="241"/>
      <c r="Y733" s="241"/>
      <c r="Z733" s="242">
        <f t="shared" si="5067"/>
        <v>160</v>
      </c>
      <c r="AA733" s="243">
        <f t="shared" si="5072"/>
        <v>605</v>
      </c>
      <c r="AB733" s="51"/>
      <c r="AC733" s="56" t="s">
        <v>156</v>
      </c>
      <c r="AD733" s="57">
        <f t="shared" si="5068"/>
        <v>143</v>
      </c>
      <c r="AE733" s="57">
        <f t="shared" si="5064"/>
        <v>1</v>
      </c>
      <c r="AF733" s="57">
        <f t="shared" si="5065"/>
        <v>0</v>
      </c>
      <c r="AG733" s="57">
        <f t="shared" si="5066"/>
        <v>0</v>
      </c>
      <c r="AH733" s="57">
        <f t="shared" si="5060"/>
        <v>6</v>
      </c>
      <c r="AI733" s="57">
        <f t="shared" si="5061"/>
        <v>1</v>
      </c>
      <c r="AJ733" s="57">
        <f t="shared" si="5062"/>
        <v>0</v>
      </c>
      <c r="AK733" s="57">
        <f t="shared" si="5063"/>
        <v>0</v>
      </c>
      <c r="AL733" s="57">
        <f t="shared" si="5069"/>
        <v>9</v>
      </c>
      <c r="AM733" s="57">
        <f t="shared" si="5070"/>
        <v>0</v>
      </c>
      <c r="AN733" s="58">
        <f t="shared" si="5071"/>
        <v>160</v>
      </c>
      <c r="AO733" s="236"/>
      <c r="AP733" s="51"/>
      <c r="AQ733" s="51"/>
      <c r="AR733" s="51"/>
      <c r="AS733" s="51"/>
      <c r="AT733" s="51"/>
      <c r="AU733" s="51"/>
      <c r="AV733" s="51"/>
      <c r="AW733" s="51"/>
      <c r="AX733" s="51"/>
      <c r="AY733" s="51"/>
      <c r="AZ733" s="51"/>
      <c r="BA733" s="51"/>
      <c r="BB733" s="51"/>
      <c r="BC733" s="51"/>
      <c r="BD733" s="51"/>
      <c r="BE733" s="51"/>
      <c r="BF733" s="51"/>
      <c r="BG733" s="51"/>
      <c r="BH733" s="51"/>
      <c r="BI733" s="51"/>
      <c r="BJ733" s="51"/>
      <c r="BK733" s="51"/>
      <c r="BL733" s="51"/>
      <c r="BM733" s="51"/>
      <c r="BN733" s="51"/>
      <c r="BO733" s="51"/>
      <c r="BP733" s="51"/>
      <c r="BQ733" s="51"/>
      <c r="BR733" s="63"/>
      <c r="BS733" s="63"/>
      <c r="BT733" s="63"/>
      <c r="BU733" s="63"/>
      <c r="BV733" s="63"/>
      <c r="BW733" s="63"/>
      <c r="BX733" s="63"/>
      <c r="BY733" s="63"/>
      <c r="BZ733" s="63"/>
      <c r="CA733" s="63"/>
      <c r="CB733" s="63"/>
      <c r="CC733" s="63"/>
      <c r="CD733" s="63"/>
      <c r="CE733" s="63"/>
      <c r="CF733" s="63"/>
      <c r="CG733" s="63"/>
      <c r="CH733" s="63"/>
      <c r="CI733" s="63"/>
      <c r="CJ733" s="63"/>
      <c r="CK733" s="63"/>
    </row>
    <row r="734" spans="2:89" ht="13.5" hidden="1" outlineLevel="1">
      <c r="B734" s="15" t="s">
        <v>157</v>
      </c>
      <c r="C734" s="240">
        <v>102</v>
      </c>
      <c r="D734" s="240">
        <v>2</v>
      </c>
      <c r="E734" s="240"/>
      <c r="F734" s="240">
        <v>6</v>
      </c>
      <c r="G734" s="241">
        <v>1</v>
      </c>
      <c r="H734" s="241"/>
      <c r="I734" s="241"/>
      <c r="J734" s="241">
        <v>2</v>
      </c>
      <c r="K734" s="241"/>
      <c r="L734" s="241"/>
      <c r="M734" s="241"/>
      <c r="N734" s="241"/>
      <c r="O734" s="241"/>
      <c r="P734" s="241"/>
      <c r="Q734" s="241"/>
      <c r="R734" s="241">
        <v>1</v>
      </c>
      <c r="S734" s="241">
        <v>5</v>
      </c>
      <c r="T734" s="241"/>
      <c r="U734" s="241"/>
      <c r="V734" s="241"/>
      <c r="W734" s="241"/>
      <c r="X734" s="241"/>
      <c r="Y734" s="241"/>
      <c r="Z734" s="242">
        <f t="shared" si="5067"/>
        <v>119</v>
      </c>
      <c r="AA734" s="243">
        <f t="shared" si="5072"/>
        <v>568</v>
      </c>
      <c r="AB734" s="51"/>
      <c r="AC734" s="56" t="s">
        <v>157</v>
      </c>
      <c r="AD734" s="57">
        <f t="shared" si="5068"/>
        <v>110</v>
      </c>
      <c r="AE734" s="57">
        <f t="shared" si="5064"/>
        <v>1</v>
      </c>
      <c r="AF734" s="57">
        <f t="shared" si="5065"/>
        <v>0</v>
      </c>
      <c r="AG734" s="57">
        <f t="shared" si="5066"/>
        <v>0</v>
      </c>
      <c r="AH734" s="57">
        <f t="shared" si="5060"/>
        <v>2</v>
      </c>
      <c r="AI734" s="57">
        <f t="shared" si="5061"/>
        <v>0</v>
      </c>
      <c r="AJ734" s="57">
        <f t="shared" si="5062"/>
        <v>0</v>
      </c>
      <c r="AK734" s="57">
        <f t="shared" si="5063"/>
        <v>0</v>
      </c>
      <c r="AL734" s="57">
        <f t="shared" si="5069"/>
        <v>6</v>
      </c>
      <c r="AM734" s="57">
        <f t="shared" si="5070"/>
        <v>0</v>
      </c>
      <c r="AN734" s="58">
        <f t="shared" si="5071"/>
        <v>119</v>
      </c>
      <c r="AO734" s="236"/>
      <c r="AP734" s="51"/>
      <c r="AQ734" s="51"/>
      <c r="AR734" s="51"/>
      <c r="AS734" s="51"/>
      <c r="AT734" s="51"/>
      <c r="AU734" s="51"/>
      <c r="AV734" s="51"/>
      <c r="AW734" s="51"/>
      <c r="AX734" s="51"/>
      <c r="AY734" s="51"/>
      <c r="AZ734" s="51"/>
      <c r="BA734" s="51"/>
      <c r="BB734" s="51"/>
      <c r="BC734" s="51"/>
      <c r="BD734" s="51"/>
      <c r="BE734" s="51"/>
      <c r="BF734" s="51"/>
      <c r="BG734" s="51"/>
      <c r="BH734" s="51"/>
      <c r="BI734" s="51"/>
      <c r="BJ734" s="51"/>
      <c r="BK734" s="51"/>
      <c r="BL734" s="51"/>
      <c r="BM734" s="51"/>
      <c r="BN734" s="51"/>
      <c r="BO734" s="51"/>
      <c r="BP734" s="51"/>
      <c r="BQ734" s="51"/>
      <c r="BR734" s="63"/>
      <c r="BS734" s="63"/>
      <c r="BT734" s="63"/>
      <c r="BU734" s="63"/>
      <c r="BV734" s="63"/>
      <c r="BW734" s="63"/>
      <c r="BX734" s="63"/>
      <c r="BY734" s="63"/>
      <c r="BZ734" s="63"/>
      <c r="CA734" s="63"/>
      <c r="CB734" s="63"/>
      <c r="CC734" s="63"/>
      <c r="CD734" s="63"/>
      <c r="CE734" s="63"/>
      <c r="CF734" s="63"/>
      <c r="CG734" s="63"/>
      <c r="CH734" s="63"/>
      <c r="CI734" s="63"/>
      <c r="CJ734" s="63"/>
      <c r="CK734" s="63"/>
    </row>
    <row r="735" spans="2:89" ht="13.5" hidden="1" outlineLevel="1">
      <c r="B735" s="15" t="s">
        <v>158</v>
      </c>
      <c r="C735" s="240">
        <v>128</v>
      </c>
      <c r="D735" s="240">
        <v>6</v>
      </c>
      <c r="E735" s="240">
        <v>1</v>
      </c>
      <c r="F735" s="240">
        <v>9</v>
      </c>
      <c r="G735" s="241">
        <v>5</v>
      </c>
      <c r="H735" s="241"/>
      <c r="I735" s="241">
        <v>1</v>
      </c>
      <c r="J735" s="241">
        <v>4</v>
      </c>
      <c r="K735" s="241"/>
      <c r="L735" s="241"/>
      <c r="M735" s="241"/>
      <c r="N735" s="241"/>
      <c r="O735" s="241"/>
      <c r="P735" s="241"/>
      <c r="Q735" s="241"/>
      <c r="R735" s="241">
        <v>2</v>
      </c>
      <c r="S735" s="241">
        <v>6</v>
      </c>
      <c r="T735" s="241"/>
      <c r="U735" s="241"/>
      <c r="V735" s="241"/>
      <c r="W735" s="241">
        <v>1</v>
      </c>
      <c r="X735" s="241"/>
      <c r="Y735" s="241"/>
      <c r="Z735" s="242">
        <f t="shared" si="5067"/>
        <v>163</v>
      </c>
      <c r="AA735" s="243">
        <f t="shared" si="5072"/>
        <v>595</v>
      </c>
      <c r="AB735" s="51"/>
      <c r="AC735" s="56" t="s">
        <v>158</v>
      </c>
      <c r="AD735" s="57">
        <f t="shared" si="5068"/>
        <v>144</v>
      </c>
      <c r="AE735" s="57">
        <f t="shared" si="5064"/>
        <v>5</v>
      </c>
      <c r="AF735" s="57">
        <f t="shared" si="5065"/>
        <v>0</v>
      </c>
      <c r="AG735" s="57">
        <f t="shared" si="5066"/>
        <v>1</v>
      </c>
      <c r="AH735" s="57">
        <f t="shared" si="5060"/>
        <v>4</v>
      </c>
      <c r="AI735" s="57">
        <f t="shared" si="5061"/>
        <v>0</v>
      </c>
      <c r="AJ735" s="57">
        <f t="shared" si="5062"/>
        <v>0</v>
      </c>
      <c r="AK735" s="57">
        <f t="shared" si="5063"/>
        <v>0</v>
      </c>
      <c r="AL735" s="57">
        <f t="shared" si="5069"/>
        <v>8</v>
      </c>
      <c r="AM735" s="57">
        <f t="shared" si="5070"/>
        <v>1</v>
      </c>
      <c r="AN735" s="58">
        <f t="shared" si="5071"/>
        <v>163</v>
      </c>
      <c r="AO735" s="236"/>
      <c r="AP735" s="51"/>
      <c r="AQ735" s="51"/>
      <c r="AR735" s="51"/>
      <c r="AS735" s="51"/>
      <c r="AT735" s="51"/>
      <c r="AU735" s="51"/>
      <c r="AV735" s="51"/>
      <c r="AW735" s="51"/>
      <c r="AX735" s="51"/>
      <c r="AY735" s="51"/>
      <c r="AZ735" s="51"/>
      <c r="BA735" s="51"/>
      <c r="BB735" s="51"/>
      <c r="BC735" s="51"/>
      <c r="BD735" s="51"/>
      <c r="BE735" s="51"/>
      <c r="BF735" s="51"/>
      <c r="BG735" s="51"/>
      <c r="BH735" s="51"/>
      <c r="BI735" s="51"/>
      <c r="BJ735" s="51"/>
      <c r="BK735" s="51"/>
      <c r="BL735" s="51"/>
      <c r="BM735" s="51"/>
      <c r="BN735" s="51"/>
      <c r="BO735" s="51"/>
      <c r="BP735" s="51"/>
      <c r="BQ735" s="51"/>
      <c r="BR735" s="63"/>
      <c r="BS735" s="63"/>
      <c r="BT735" s="63"/>
      <c r="BU735" s="63"/>
      <c r="BV735" s="63"/>
      <c r="BW735" s="63"/>
      <c r="BX735" s="63"/>
      <c r="BY735" s="63"/>
      <c r="BZ735" s="63"/>
      <c r="CA735" s="63"/>
      <c r="CB735" s="63"/>
      <c r="CC735" s="63"/>
      <c r="CD735" s="63"/>
      <c r="CE735" s="63"/>
      <c r="CF735" s="63"/>
      <c r="CG735" s="63"/>
      <c r="CH735" s="63"/>
      <c r="CI735" s="63"/>
      <c r="CJ735" s="63"/>
      <c r="CK735" s="63"/>
    </row>
    <row r="736" spans="2:89" ht="13.5" hidden="1" outlineLevel="1">
      <c r="B736" s="15" t="s">
        <v>159</v>
      </c>
      <c r="C736" s="240">
        <v>95</v>
      </c>
      <c r="D736" s="240">
        <v>4</v>
      </c>
      <c r="E736" s="240"/>
      <c r="F736" s="240">
        <v>1</v>
      </c>
      <c r="G736" s="241">
        <v>2</v>
      </c>
      <c r="H736" s="241">
        <v>1</v>
      </c>
      <c r="I736" s="241"/>
      <c r="J736" s="241">
        <v>4</v>
      </c>
      <c r="K736" s="241"/>
      <c r="L736" s="241"/>
      <c r="M736" s="241"/>
      <c r="N736" s="241"/>
      <c r="O736" s="241"/>
      <c r="P736" s="241">
        <v>1</v>
      </c>
      <c r="Q736" s="241"/>
      <c r="R736" s="241">
        <v>2</v>
      </c>
      <c r="S736" s="241">
        <v>6</v>
      </c>
      <c r="T736" s="241"/>
      <c r="U736" s="241"/>
      <c r="V736" s="241"/>
      <c r="W736" s="241"/>
      <c r="X736" s="241"/>
      <c r="Y736" s="241"/>
      <c r="Z736" s="242">
        <f t="shared" si="5067"/>
        <v>116</v>
      </c>
      <c r="AA736" s="243">
        <f t="shared" si="5072"/>
        <v>558</v>
      </c>
      <c r="AB736" s="51"/>
      <c r="AC736" s="56" t="s">
        <v>159</v>
      </c>
      <c r="AD736" s="57">
        <f t="shared" si="5068"/>
        <v>100</v>
      </c>
      <c r="AE736" s="57">
        <f t="shared" si="5064"/>
        <v>2</v>
      </c>
      <c r="AF736" s="57">
        <f t="shared" si="5065"/>
        <v>1</v>
      </c>
      <c r="AG736" s="57">
        <f t="shared" si="5066"/>
        <v>0</v>
      </c>
      <c r="AH736" s="57">
        <f t="shared" si="5060"/>
        <v>4</v>
      </c>
      <c r="AI736" s="57">
        <f t="shared" si="5061"/>
        <v>0</v>
      </c>
      <c r="AJ736" s="57">
        <f t="shared" si="5062"/>
        <v>0</v>
      </c>
      <c r="AK736" s="57">
        <f t="shared" si="5063"/>
        <v>0</v>
      </c>
      <c r="AL736" s="57">
        <f t="shared" si="5069"/>
        <v>9</v>
      </c>
      <c r="AM736" s="57">
        <f t="shared" si="5070"/>
        <v>0</v>
      </c>
      <c r="AN736" s="58">
        <f t="shared" si="5071"/>
        <v>116</v>
      </c>
      <c r="AO736" s="236"/>
      <c r="AP736" s="51"/>
      <c r="AQ736" s="51"/>
      <c r="AR736" s="51"/>
      <c r="AS736" s="51"/>
      <c r="AT736" s="51"/>
      <c r="AU736" s="51"/>
      <c r="AV736" s="51"/>
      <c r="AW736" s="51"/>
      <c r="AX736" s="51"/>
      <c r="AY736" s="51"/>
      <c r="AZ736" s="51"/>
      <c r="BA736" s="51"/>
      <c r="BB736" s="51"/>
      <c r="BC736" s="51"/>
      <c r="BD736" s="51"/>
      <c r="BE736" s="51"/>
      <c r="BF736" s="51"/>
      <c r="BG736" s="51"/>
      <c r="BH736" s="51"/>
      <c r="BI736" s="51"/>
      <c r="BJ736" s="51"/>
      <c r="BK736" s="51"/>
      <c r="BL736" s="51"/>
      <c r="BM736" s="51"/>
      <c r="BN736" s="51"/>
      <c r="BO736" s="51"/>
      <c r="BP736" s="51"/>
      <c r="BQ736" s="51"/>
      <c r="BR736" s="63"/>
      <c r="BS736" s="63"/>
      <c r="BT736" s="63"/>
      <c r="BU736" s="63"/>
      <c r="BV736" s="63"/>
      <c r="BW736" s="63"/>
      <c r="BX736" s="63"/>
      <c r="BY736" s="63"/>
      <c r="BZ736" s="63"/>
      <c r="CA736" s="63"/>
      <c r="CB736" s="63"/>
      <c r="CC736" s="63"/>
      <c r="CD736" s="63"/>
      <c r="CE736" s="63"/>
      <c r="CF736" s="63"/>
      <c r="CG736" s="63"/>
      <c r="CH736" s="63"/>
      <c r="CI736" s="63"/>
      <c r="CJ736" s="63"/>
      <c r="CK736" s="63"/>
    </row>
    <row r="737" spans="2:89" ht="13.5" hidden="1" outlineLevel="1">
      <c r="B737" s="15" t="s">
        <v>160</v>
      </c>
      <c r="C737" s="240">
        <v>102</v>
      </c>
      <c r="D737" s="240">
        <v>3</v>
      </c>
      <c r="E737" s="240">
        <v>1</v>
      </c>
      <c r="F737" s="240">
        <v>7</v>
      </c>
      <c r="G737" s="241">
        <v>6</v>
      </c>
      <c r="H737" s="241">
        <v>3</v>
      </c>
      <c r="I737" s="241"/>
      <c r="J737" s="241">
        <v>5</v>
      </c>
      <c r="K737" s="241"/>
      <c r="L737" s="241"/>
      <c r="M737" s="241"/>
      <c r="N737" s="241"/>
      <c r="O737" s="241">
        <v>1</v>
      </c>
      <c r="P737" s="241"/>
      <c r="Q737" s="241"/>
      <c r="R737" s="241"/>
      <c r="S737" s="241">
        <v>5</v>
      </c>
      <c r="T737" s="241"/>
      <c r="U737" s="241"/>
      <c r="V737" s="241"/>
      <c r="W737" s="241"/>
      <c r="X737" s="241"/>
      <c r="Y737" s="241"/>
      <c r="Z737" s="242">
        <f t="shared" si="5067"/>
        <v>133</v>
      </c>
      <c r="AA737" s="243">
        <f t="shared" si="5072"/>
        <v>531</v>
      </c>
      <c r="AB737" s="51"/>
      <c r="AC737" s="59" t="s">
        <v>160</v>
      </c>
      <c r="AD737" s="60">
        <f t="shared" si="5068"/>
        <v>113</v>
      </c>
      <c r="AE737" s="60">
        <f t="shared" si="5064"/>
        <v>6</v>
      </c>
      <c r="AF737" s="60">
        <f t="shared" si="5065"/>
        <v>3</v>
      </c>
      <c r="AG737" s="60">
        <f t="shared" si="5066"/>
        <v>0</v>
      </c>
      <c r="AH737" s="60">
        <f t="shared" si="5060"/>
        <v>5</v>
      </c>
      <c r="AI737" s="60">
        <f t="shared" si="5061"/>
        <v>0</v>
      </c>
      <c r="AJ737" s="60">
        <f t="shared" si="5062"/>
        <v>0</v>
      </c>
      <c r="AK737" s="60">
        <f t="shared" si="5063"/>
        <v>0</v>
      </c>
      <c r="AL737" s="60">
        <f t="shared" si="5069"/>
        <v>6</v>
      </c>
      <c r="AM737" s="60">
        <f t="shared" si="5070"/>
        <v>0</v>
      </c>
      <c r="AN737" s="61">
        <f t="shared" si="5071"/>
        <v>133</v>
      </c>
      <c r="AO737" s="236"/>
      <c r="AP737" s="51"/>
      <c r="AQ737" s="51"/>
      <c r="AR737" s="51"/>
      <c r="AS737" s="51"/>
      <c r="AT737" s="51"/>
      <c r="AU737" s="51"/>
      <c r="AV737" s="51"/>
      <c r="AW737" s="51"/>
      <c r="AX737" s="51"/>
      <c r="AY737" s="51"/>
      <c r="AZ737" s="51"/>
      <c r="BA737" s="51"/>
      <c r="BB737" s="51"/>
      <c r="BC737" s="51"/>
      <c r="BD737" s="51"/>
      <c r="BE737" s="51"/>
      <c r="BF737" s="51"/>
      <c r="BG737" s="51"/>
      <c r="BH737" s="51"/>
      <c r="BI737" s="51"/>
      <c r="BJ737" s="51"/>
      <c r="BK737" s="51"/>
      <c r="BL737" s="51"/>
      <c r="BM737" s="51"/>
      <c r="BN737" s="51"/>
      <c r="BO737" s="51"/>
      <c r="BP737" s="51"/>
      <c r="BQ737" s="51"/>
      <c r="BR737" s="63"/>
      <c r="BS737" s="63"/>
      <c r="BT737" s="63"/>
      <c r="BU737" s="63"/>
      <c r="BV737" s="63"/>
      <c r="BW737" s="63"/>
      <c r="BX737" s="63"/>
      <c r="BY737" s="63"/>
      <c r="BZ737" s="63"/>
      <c r="CA737" s="63"/>
      <c r="CB737" s="63"/>
      <c r="CC737" s="63"/>
      <c r="CD737" s="63"/>
      <c r="CE737" s="63"/>
      <c r="CF737" s="63"/>
      <c r="CG737" s="63"/>
      <c r="CH737" s="63"/>
      <c r="CI737" s="63"/>
      <c r="CJ737" s="63"/>
      <c r="CK737" s="63"/>
    </row>
    <row r="738" spans="2:89" ht="13.5" hidden="1" outlineLevel="1">
      <c r="B738" s="15" t="s">
        <v>161</v>
      </c>
      <c r="C738" s="240">
        <v>75</v>
      </c>
      <c r="D738" s="240">
        <v>1</v>
      </c>
      <c r="E738" s="240">
        <v>1</v>
      </c>
      <c r="F738" s="240">
        <v>5</v>
      </c>
      <c r="G738" s="241">
        <v>1</v>
      </c>
      <c r="H738" s="241"/>
      <c r="I738" s="241"/>
      <c r="J738" s="241">
        <v>5</v>
      </c>
      <c r="K738" s="241">
        <v>1</v>
      </c>
      <c r="L738" s="241"/>
      <c r="M738" s="241"/>
      <c r="N738" s="241"/>
      <c r="O738" s="241"/>
      <c r="P738" s="241"/>
      <c r="Q738" s="241"/>
      <c r="R738" s="241"/>
      <c r="S738" s="241">
        <v>1</v>
      </c>
      <c r="T738" s="241"/>
      <c r="U738" s="241"/>
      <c r="V738" s="241"/>
      <c r="W738" s="241"/>
      <c r="X738" s="241"/>
      <c r="Y738" s="241"/>
      <c r="Z738" s="242">
        <f t="shared" si="5067"/>
        <v>90</v>
      </c>
      <c r="AA738" s="243">
        <f t="shared" si="5072"/>
        <v>502</v>
      </c>
      <c r="AB738" s="51"/>
      <c r="AC738" s="59" t="s">
        <v>161</v>
      </c>
      <c r="AD738" s="60">
        <f t="shared" si="5068"/>
        <v>82</v>
      </c>
      <c r="AE738" s="60">
        <f t="shared" si="5064"/>
        <v>1</v>
      </c>
      <c r="AF738" s="60">
        <f t="shared" si="5065"/>
        <v>0</v>
      </c>
      <c r="AG738" s="60">
        <f t="shared" si="5066"/>
        <v>0</v>
      </c>
      <c r="AH738" s="60">
        <f t="shared" si="5060"/>
        <v>5</v>
      </c>
      <c r="AI738" s="60">
        <f t="shared" si="5061"/>
        <v>1</v>
      </c>
      <c r="AJ738" s="60">
        <f t="shared" si="5062"/>
        <v>0</v>
      </c>
      <c r="AK738" s="60">
        <f t="shared" si="5063"/>
        <v>0</v>
      </c>
      <c r="AL738" s="60">
        <f t="shared" si="5069"/>
        <v>1</v>
      </c>
      <c r="AM738" s="60">
        <f t="shared" si="5070"/>
        <v>0</v>
      </c>
      <c r="AN738" s="61">
        <f t="shared" si="5071"/>
        <v>90</v>
      </c>
      <c r="AO738" s="236"/>
      <c r="AP738" s="51"/>
      <c r="AQ738" s="51"/>
      <c r="AR738" s="51"/>
      <c r="AS738" s="51"/>
      <c r="AT738" s="51"/>
      <c r="AU738" s="51"/>
      <c r="AV738" s="51"/>
      <c r="AW738" s="51"/>
      <c r="AX738" s="51"/>
      <c r="AY738" s="51"/>
      <c r="AZ738" s="51"/>
      <c r="BA738" s="51"/>
      <c r="BB738" s="51"/>
      <c r="BC738" s="51"/>
      <c r="BD738" s="51"/>
      <c r="BE738" s="51"/>
      <c r="BF738" s="51"/>
      <c r="BG738" s="51"/>
      <c r="BH738" s="51"/>
      <c r="BI738" s="51"/>
      <c r="BJ738" s="51"/>
      <c r="BK738" s="51"/>
      <c r="BL738" s="51"/>
      <c r="BM738" s="51"/>
      <c r="BN738" s="51"/>
      <c r="BO738" s="51"/>
      <c r="BP738" s="51"/>
      <c r="BQ738" s="51"/>
      <c r="BR738" s="63"/>
      <c r="BS738" s="63"/>
      <c r="BT738" s="63"/>
      <c r="BU738" s="63"/>
      <c r="BV738" s="63"/>
      <c r="BW738" s="63"/>
      <c r="BX738" s="63"/>
      <c r="BY738" s="63"/>
      <c r="BZ738" s="63"/>
      <c r="CA738" s="63"/>
      <c r="CB738" s="63"/>
      <c r="CC738" s="63"/>
      <c r="CD738" s="63"/>
      <c r="CE738" s="63"/>
      <c r="CF738" s="63"/>
      <c r="CG738" s="63"/>
      <c r="CH738" s="63"/>
      <c r="CI738" s="63"/>
      <c r="CJ738" s="63"/>
      <c r="CK738" s="63"/>
    </row>
    <row r="739" spans="2:89" ht="13.5" hidden="1" outlineLevel="1">
      <c r="B739" s="15" t="s">
        <v>162</v>
      </c>
      <c r="C739" s="240">
        <v>67</v>
      </c>
      <c r="D739" s="240"/>
      <c r="E739" s="240"/>
      <c r="F739" s="240">
        <v>2</v>
      </c>
      <c r="G739" s="241">
        <v>1</v>
      </c>
      <c r="H739" s="241"/>
      <c r="I739" s="241"/>
      <c r="J739" s="241"/>
      <c r="K739" s="241">
        <v>1</v>
      </c>
      <c r="L739" s="241"/>
      <c r="M739" s="241"/>
      <c r="N739" s="241"/>
      <c r="O739" s="241"/>
      <c r="P739" s="241"/>
      <c r="Q739" s="241"/>
      <c r="R739" s="241"/>
      <c r="S739" s="241"/>
      <c r="T739" s="241"/>
      <c r="U739" s="241"/>
      <c r="V739" s="241"/>
      <c r="W739" s="241"/>
      <c r="X739" s="241"/>
      <c r="Y739" s="241"/>
      <c r="Z739" s="242">
        <f t="shared" si="5067"/>
        <v>71</v>
      </c>
      <c r="AA739" s="243">
        <f t="shared" si="5072"/>
        <v>410</v>
      </c>
      <c r="AB739" s="51"/>
      <c r="AC739" s="59" t="s">
        <v>162</v>
      </c>
      <c r="AD739" s="60">
        <f t="shared" si="5068"/>
        <v>69</v>
      </c>
      <c r="AE739" s="60">
        <f t="shared" si="5064"/>
        <v>1</v>
      </c>
      <c r="AF739" s="60">
        <f t="shared" si="5065"/>
        <v>0</v>
      </c>
      <c r="AG739" s="60">
        <f t="shared" si="5066"/>
        <v>0</v>
      </c>
      <c r="AH739" s="60">
        <f t="shared" si="5060"/>
        <v>0</v>
      </c>
      <c r="AI739" s="60">
        <f t="shared" si="5061"/>
        <v>1</v>
      </c>
      <c r="AJ739" s="60">
        <f t="shared" si="5062"/>
        <v>0</v>
      </c>
      <c r="AK739" s="60">
        <f t="shared" si="5063"/>
        <v>0</v>
      </c>
      <c r="AL739" s="60">
        <f t="shared" si="5069"/>
        <v>0</v>
      </c>
      <c r="AM739" s="60">
        <f t="shared" si="5070"/>
        <v>0</v>
      </c>
      <c r="AN739" s="61">
        <f t="shared" si="5071"/>
        <v>71</v>
      </c>
      <c r="AO739" s="236"/>
      <c r="AP739" s="51"/>
      <c r="AQ739" s="51"/>
      <c r="AR739" s="51"/>
      <c r="AS739" s="51"/>
      <c r="AT739" s="51"/>
      <c r="AU739" s="51"/>
      <c r="AV739" s="51"/>
      <c r="AW739" s="51"/>
      <c r="AX739" s="51"/>
      <c r="AY739" s="51"/>
      <c r="AZ739" s="51"/>
      <c r="BA739" s="51"/>
      <c r="BB739" s="51"/>
      <c r="BC739" s="51"/>
      <c r="BD739" s="51"/>
      <c r="BE739" s="51"/>
      <c r="BF739" s="51"/>
      <c r="BG739" s="51"/>
      <c r="BH739" s="51"/>
      <c r="BI739" s="51"/>
      <c r="BJ739" s="51"/>
      <c r="BK739" s="51"/>
      <c r="BL739" s="51"/>
      <c r="BM739" s="51"/>
      <c r="BN739" s="51"/>
      <c r="BO739" s="51"/>
      <c r="BP739" s="51"/>
      <c r="BQ739" s="51"/>
      <c r="BR739" s="63"/>
      <c r="BS739" s="63"/>
      <c r="BT739" s="63"/>
      <c r="BU739" s="63"/>
      <c r="BV739" s="63"/>
      <c r="BW739" s="63"/>
      <c r="BX739" s="63"/>
      <c r="BY739" s="63"/>
      <c r="BZ739" s="63"/>
      <c r="CA739" s="63"/>
      <c r="CB739" s="63"/>
      <c r="CC739" s="63"/>
      <c r="CD739" s="63"/>
      <c r="CE739" s="63"/>
      <c r="CF739" s="63"/>
      <c r="CG739" s="63"/>
      <c r="CH739" s="63"/>
      <c r="CI739" s="63"/>
      <c r="CJ739" s="63"/>
      <c r="CK739" s="63"/>
    </row>
    <row r="740" spans="2:89" ht="13.5" hidden="1" outlineLevel="1">
      <c r="B740" s="15" t="s">
        <v>163</v>
      </c>
      <c r="C740" s="240">
        <v>53</v>
      </c>
      <c r="D740" s="240"/>
      <c r="E740" s="240"/>
      <c r="F740" s="240">
        <v>9</v>
      </c>
      <c r="G740" s="241"/>
      <c r="H740" s="241"/>
      <c r="I740" s="241"/>
      <c r="J740" s="241">
        <v>4</v>
      </c>
      <c r="K740" s="241"/>
      <c r="L740" s="241"/>
      <c r="M740" s="241"/>
      <c r="N740" s="241"/>
      <c r="O740" s="241"/>
      <c r="P740" s="241"/>
      <c r="Q740" s="241"/>
      <c r="R740" s="241"/>
      <c r="S740" s="241"/>
      <c r="T740" s="241"/>
      <c r="U740" s="241"/>
      <c r="V740" s="241"/>
      <c r="W740" s="241"/>
      <c r="X740" s="241"/>
      <c r="Y740" s="241"/>
      <c r="Z740" s="242">
        <f t="shared" si="5067"/>
        <v>66</v>
      </c>
      <c r="AA740" s="243">
        <f t="shared" si="5072"/>
        <v>360</v>
      </c>
      <c r="AB740" s="51"/>
      <c r="AC740" s="59" t="s">
        <v>163</v>
      </c>
      <c r="AD740" s="60">
        <f t="shared" si="5068"/>
        <v>62</v>
      </c>
      <c r="AE740" s="60">
        <f t="shared" si="5064"/>
        <v>0</v>
      </c>
      <c r="AF740" s="60">
        <f t="shared" si="5065"/>
        <v>0</v>
      </c>
      <c r="AG740" s="60">
        <f t="shared" si="5066"/>
        <v>0</v>
      </c>
      <c r="AH740" s="60">
        <f t="shared" si="5060"/>
        <v>4</v>
      </c>
      <c r="AI740" s="60">
        <f t="shared" si="5061"/>
        <v>0</v>
      </c>
      <c r="AJ740" s="60">
        <f t="shared" si="5062"/>
        <v>0</v>
      </c>
      <c r="AK740" s="60">
        <f t="shared" si="5063"/>
        <v>0</v>
      </c>
      <c r="AL740" s="60">
        <f t="shared" si="5069"/>
        <v>0</v>
      </c>
      <c r="AM740" s="60">
        <f t="shared" si="5070"/>
        <v>0</v>
      </c>
      <c r="AN740" s="61">
        <f t="shared" si="5071"/>
        <v>66</v>
      </c>
      <c r="AO740" s="236"/>
      <c r="AP740" s="51"/>
      <c r="AQ740" s="51"/>
      <c r="AR740" s="51"/>
      <c r="AS740" s="51"/>
      <c r="AT740" s="51"/>
      <c r="AU740" s="51"/>
      <c r="AV740" s="51"/>
      <c r="AW740" s="51"/>
      <c r="AX740" s="51"/>
      <c r="AY740" s="51"/>
      <c r="AZ740" s="51"/>
      <c r="BA740" s="51"/>
      <c r="BB740" s="51"/>
      <c r="BC740" s="51"/>
      <c r="BD740" s="51"/>
      <c r="BE740" s="51"/>
      <c r="BF740" s="51"/>
      <c r="BG740" s="51"/>
      <c r="BH740" s="51"/>
      <c r="BI740" s="51"/>
      <c r="BJ740" s="51"/>
      <c r="BK740" s="51"/>
      <c r="BL740" s="51"/>
      <c r="BM740" s="51"/>
      <c r="BN740" s="51"/>
      <c r="BO740" s="51"/>
      <c r="BP740" s="51"/>
      <c r="BQ740" s="51"/>
      <c r="BR740" s="63"/>
      <c r="BS740" s="63"/>
      <c r="BT740" s="63"/>
      <c r="BU740" s="63"/>
      <c r="BV740" s="63"/>
      <c r="BW740" s="63"/>
      <c r="BX740" s="63"/>
      <c r="BY740" s="63"/>
      <c r="BZ740" s="63"/>
      <c r="CA740" s="63"/>
      <c r="CB740" s="63"/>
      <c r="CC740" s="63"/>
      <c r="CD740" s="63"/>
      <c r="CE740" s="63"/>
      <c r="CF740" s="63"/>
      <c r="CG740" s="63"/>
      <c r="CH740" s="63"/>
      <c r="CI740" s="63"/>
      <c r="CJ740" s="63"/>
      <c r="CK740" s="63"/>
    </row>
    <row r="741" spans="2:89" ht="13.5" hidden="1" outlineLevel="1">
      <c r="B741" s="15" t="s">
        <v>164</v>
      </c>
      <c r="C741" s="240">
        <v>62</v>
      </c>
      <c r="D741" s="240">
        <v>2</v>
      </c>
      <c r="E741" s="240">
        <v>1</v>
      </c>
      <c r="F741" s="240">
        <v>6</v>
      </c>
      <c r="G741" s="241">
        <v>3</v>
      </c>
      <c r="H741" s="241"/>
      <c r="I741" s="241"/>
      <c r="J741" s="241">
        <v>4</v>
      </c>
      <c r="K741" s="241"/>
      <c r="L741" s="241"/>
      <c r="M741" s="241"/>
      <c r="N741" s="241"/>
      <c r="O741" s="241"/>
      <c r="P741" s="241"/>
      <c r="Q741" s="241"/>
      <c r="R741" s="241"/>
      <c r="S741" s="241"/>
      <c r="T741" s="241"/>
      <c r="U741" s="241"/>
      <c r="V741" s="241"/>
      <c r="W741" s="241"/>
      <c r="X741" s="241"/>
      <c r="Y741" s="241"/>
      <c r="Z741" s="242">
        <f t="shared" si="5067"/>
        <v>78</v>
      </c>
      <c r="AA741" s="243">
        <f t="shared" si="5072"/>
        <v>305</v>
      </c>
      <c r="AB741" s="51"/>
      <c r="AC741" s="56" t="s">
        <v>164</v>
      </c>
      <c r="AD741" s="57">
        <f t="shared" si="5068"/>
        <v>71</v>
      </c>
      <c r="AE741" s="57">
        <f t="shared" si="5064"/>
        <v>3</v>
      </c>
      <c r="AF741" s="57">
        <f t="shared" si="5065"/>
        <v>0</v>
      </c>
      <c r="AG741" s="57">
        <f t="shared" si="5066"/>
        <v>0</v>
      </c>
      <c r="AH741" s="57">
        <f t="shared" si="5060"/>
        <v>4</v>
      </c>
      <c r="AI741" s="57">
        <f t="shared" si="5061"/>
        <v>0</v>
      </c>
      <c r="AJ741" s="57">
        <f t="shared" si="5062"/>
        <v>0</v>
      </c>
      <c r="AK741" s="57">
        <f t="shared" si="5063"/>
        <v>0</v>
      </c>
      <c r="AL741" s="57">
        <f t="shared" si="5069"/>
        <v>0</v>
      </c>
      <c r="AM741" s="57">
        <f t="shared" si="5070"/>
        <v>0</v>
      </c>
      <c r="AN741" s="58">
        <f t="shared" si="5071"/>
        <v>78</v>
      </c>
      <c r="AO741" s="236"/>
      <c r="AP741" s="51"/>
      <c r="AQ741" s="51"/>
      <c r="AR741" s="51"/>
      <c r="AS741" s="51"/>
      <c r="AT741" s="51"/>
      <c r="AU741" s="51"/>
      <c r="AV741" s="51"/>
      <c r="AW741" s="51"/>
      <c r="AX741" s="51"/>
      <c r="AY741" s="51"/>
      <c r="AZ741" s="51"/>
      <c r="BA741" s="51"/>
      <c r="BB741" s="51"/>
      <c r="BC741" s="51"/>
      <c r="BD741" s="51"/>
      <c r="BE741" s="51"/>
      <c r="BF741" s="51"/>
      <c r="BG741" s="51"/>
      <c r="BH741" s="51"/>
      <c r="BI741" s="51"/>
      <c r="BJ741" s="51"/>
      <c r="BK741" s="51"/>
      <c r="BL741" s="51"/>
      <c r="BM741" s="51"/>
      <c r="BN741" s="51"/>
      <c r="BO741" s="51"/>
      <c r="BP741" s="51"/>
      <c r="BQ741" s="51"/>
      <c r="BR741" s="63"/>
      <c r="BS741" s="63"/>
      <c r="BT741" s="63"/>
      <c r="BU741" s="63"/>
      <c r="BV741" s="63"/>
      <c r="BW741" s="63"/>
      <c r="BX741" s="63"/>
      <c r="BY741" s="63"/>
      <c r="BZ741" s="63"/>
      <c r="CA741" s="63"/>
      <c r="CB741" s="63"/>
      <c r="CC741" s="63"/>
      <c r="CD741" s="63"/>
      <c r="CE741" s="63"/>
      <c r="CF741" s="63"/>
      <c r="CG741" s="63"/>
      <c r="CH741" s="63"/>
      <c r="CI741" s="63"/>
      <c r="CJ741" s="63"/>
      <c r="CK741" s="63"/>
    </row>
    <row r="742" spans="2:89" ht="13.5" hidden="1" outlineLevel="1">
      <c r="B742" s="15" t="s">
        <v>165</v>
      </c>
      <c r="C742" s="240">
        <v>70</v>
      </c>
      <c r="D742" s="240">
        <v>1</v>
      </c>
      <c r="E742" s="240">
        <v>1</v>
      </c>
      <c r="F742" s="240">
        <v>9</v>
      </c>
      <c r="G742" s="241">
        <v>1</v>
      </c>
      <c r="H742" s="241"/>
      <c r="I742" s="241"/>
      <c r="J742" s="241">
        <v>2</v>
      </c>
      <c r="K742" s="241"/>
      <c r="L742" s="241"/>
      <c r="M742" s="241"/>
      <c r="N742" s="241"/>
      <c r="O742" s="241"/>
      <c r="P742" s="241"/>
      <c r="Q742" s="241"/>
      <c r="R742" s="241"/>
      <c r="S742" s="241"/>
      <c r="T742" s="241"/>
      <c r="U742" s="241"/>
      <c r="V742" s="241"/>
      <c r="W742" s="241"/>
      <c r="X742" s="241"/>
      <c r="Y742" s="241"/>
      <c r="Z742" s="242">
        <f t="shared" si="5067"/>
        <v>84</v>
      </c>
      <c r="AA742" s="243">
        <f t="shared" si="5072"/>
        <v>299</v>
      </c>
      <c r="AB742" s="51"/>
      <c r="AC742" s="56" t="s">
        <v>165</v>
      </c>
      <c r="AD742" s="57">
        <f t="shared" si="5068"/>
        <v>81</v>
      </c>
      <c r="AE742" s="57">
        <f t="shared" si="5064"/>
        <v>1</v>
      </c>
      <c r="AF742" s="57">
        <f t="shared" si="5065"/>
        <v>0</v>
      </c>
      <c r="AG742" s="57">
        <f t="shared" si="5066"/>
        <v>0</v>
      </c>
      <c r="AH742" s="57">
        <f t="shared" si="5060"/>
        <v>2</v>
      </c>
      <c r="AI742" s="57">
        <f t="shared" si="5061"/>
        <v>0</v>
      </c>
      <c r="AJ742" s="57">
        <f t="shared" si="5062"/>
        <v>0</v>
      </c>
      <c r="AK742" s="57">
        <f t="shared" si="5063"/>
        <v>0</v>
      </c>
      <c r="AL742" s="57">
        <f t="shared" si="5069"/>
        <v>0</v>
      </c>
      <c r="AM742" s="57">
        <f t="shared" si="5070"/>
        <v>0</v>
      </c>
      <c r="AN742" s="58">
        <f t="shared" si="5071"/>
        <v>84</v>
      </c>
      <c r="AO742" s="236"/>
      <c r="AP742" s="51"/>
      <c r="AQ742" s="51"/>
      <c r="AR742" s="51"/>
      <c r="AS742" s="51"/>
      <c r="AT742" s="51"/>
      <c r="AU742" s="51"/>
      <c r="AV742" s="51"/>
      <c r="AW742" s="51"/>
      <c r="AX742" s="51"/>
      <c r="AY742" s="51"/>
      <c r="AZ742" s="51"/>
      <c r="BA742" s="51"/>
      <c r="BB742" s="51"/>
      <c r="BC742" s="51"/>
      <c r="BD742" s="51"/>
      <c r="BE742" s="51"/>
      <c r="BF742" s="51"/>
      <c r="BG742" s="51"/>
      <c r="BH742" s="51"/>
      <c r="BI742" s="51"/>
      <c r="BJ742" s="51"/>
      <c r="BK742" s="51"/>
      <c r="BL742" s="51"/>
      <c r="BM742" s="51"/>
      <c r="BN742" s="51"/>
      <c r="BO742" s="51"/>
      <c r="BP742" s="51"/>
      <c r="BQ742" s="51"/>
      <c r="BR742" s="63"/>
      <c r="BS742" s="63"/>
      <c r="BT742" s="63"/>
      <c r="BU742" s="63"/>
      <c r="BV742" s="63"/>
      <c r="BW742" s="63"/>
      <c r="BX742" s="63"/>
      <c r="BY742" s="63"/>
      <c r="BZ742" s="63"/>
      <c r="CA742" s="63"/>
      <c r="CB742" s="63"/>
      <c r="CC742" s="63"/>
      <c r="CD742" s="63"/>
      <c r="CE742" s="63"/>
      <c r="CF742" s="63"/>
      <c r="CG742" s="63"/>
      <c r="CH742" s="63"/>
      <c r="CI742" s="63"/>
      <c r="CJ742" s="63"/>
      <c r="CK742" s="63"/>
    </row>
    <row r="743" spans="2:89" ht="13.5" hidden="1" outlineLevel="1">
      <c r="B743" s="15" t="s">
        <v>166</v>
      </c>
      <c r="C743" s="240">
        <v>78</v>
      </c>
      <c r="D743" s="240">
        <v>1</v>
      </c>
      <c r="E743" s="240"/>
      <c r="F743" s="240">
        <v>6</v>
      </c>
      <c r="G743" s="241">
        <v>2</v>
      </c>
      <c r="H743" s="241"/>
      <c r="I743" s="241"/>
      <c r="J743" s="241">
        <v>2</v>
      </c>
      <c r="K743" s="241">
        <v>1</v>
      </c>
      <c r="L743" s="241"/>
      <c r="M743" s="241"/>
      <c r="N743" s="241"/>
      <c r="O743" s="241"/>
      <c r="P743" s="241"/>
      <c r="Q743" s="241"/>
      <c r="R743" s="241"/>
      <c r="S743" s="241"/>
      <c r="T743" s="241"/>
      <c r="U743" s="241"/>
      <c r="V743" s="241"/>
      <c r="W743" s="241">
        <v>1</v>
      </c>
      <c r="X743" s="241"/>
      <c r="Y743" s="241"/>
      <c r="Z743" s="242">
        <f t="shared" si="5067"/>
        <v>91</v>
      </c>
      <c r="AA743" s="243">
        <f t="shared" si="5072"/>
        <v>319</v>
      </c>
      <c r="AB743" s="51"/>
      <c r="AC743" s="56" t="s">
        <v>166</v>
      </c>
      <c r="AD743" s="57">
        <f t="shared" si="5068"/>
        <v>85</v>
      </c>
      <c r="AE743" s="57">
        <f t="shared" si="5064"/>
        <v>2</v>
      </c>
      <c r="AF743" s="57">
        <f t="shared" si="5065"/>
        <v>0</v>
      </c>
      <c r="AG743" s="57">
        <f t="shared" si="5066"/>
        <v>0</v>
      </c>
      <c r="AH743" s="57">
        <f t="shared" si="5060"/>
        <v>2</v>
      </c>
      <c r="AI743" s="57">
        <f t="shared" si="5061"/>
        <v>1</v>
      </c>
      <c r="AJ743" s="57">
        <f t="shared" si="5062"/>
        <v>0</v>
      </c>
      <c r="AK743" s="57">
        <f t="shared" si="5063"/>
        <v>0</v>
      </c>
      <c r="AL743" s="57">
        <f t="shared" si="5069"/>
        <v>0</v>
      </c>
      <c r="AM743" s="57">
        <f t="shared" si="5070"/>
        <v>1</v>
      </c>
      <c r="AN743" s="58">
        <f t="shared" si="5071"/>
        <v>91</v>
      </c>
      <c r="AO743" s="236"/>
      <c r="AP743" s="51"/>
      <c r="AQ743" s="51"/>
      <c r="AR743" s="51"/>
      <c r="AS743" s="51"/>
      <c r="AT743" s="51"/>
      <c r="AU743" s="51"/>
      <c r="AV743" s="51"/>
      <c r="AW743" s="51"/>
      <c r="AX743" s="51"/>
      <c r="AY743" s="51"/>
      <c r="AZ743" s="51"/>
      <c r="BA743" s="51"/>
      <c r="BB743" s="51"/>
      <c r="BC743" s="51"/>
      <c r="BD743" s="51"/>
      <c r="BE743" s="51"/>
      <c r="BF743" s="51"/>
      <c r="BG743" s="51"/>
      <c r="BH743" s="51"/>
      <c r="BI743" s="51"/>
      <c r="BJ743" s="51"/>
      <c r="BK743" s="51"/>
      <c r="BL743" s="51"/>
      <c r="BM743" s="51"/>
      <c r="BN743" s="51"/>
      <c r="BO743" s="51"/>
      <c r="BP743" s="51"/>
      <c r="BQ743" s="51"/>
      <c r="BR743" s="63"/>
      <c r="BS743" s="63"/>
      <c r="BT743" s="63"/>
      <c r="BU743" s="63"/>
      <c r="BV743" s="63"/>
      <c r="BW743" s="63"/>
      <c r="BX743" s="63"/>
      <c r="BY743" s="63"/>
      <c r="BZ743" s="63"/>
      <c r="CA743" s="63"/>
      <c r="CB743" s="63"/>
      <c r="CC743" s="63"/>
      <c r="CD743" s="63"/>
      <c r="CE743" s="63"/>
      <c r="CF743" s="63"/>
      <c r="CG743" s="63"/>
      <c r="CH743" s="63"/>
      <c r="CI743" s="63"/>
      <c r="CJ743" s="63"/>
      <c r="CK743" s="63"/>
    </row>
    <row r="744" spans="2:89" ht="13.5" hidden="1" outlineLevel="1">
      <c r="B744" s="15" t="s">
        <v>167</v>
      </c>
      <c r="C744" s="240">
        <v>80</v>
      </c>
      <c r="D744" s="240">
        <v>1</v>
      </c>
      <c r="E744" s="240"/>
      <c r="F744" s="240">
        <v>11</v>
      </c>
      <c r="G744" s="241">
        <v>2</v>
      </c>
      <c r="H744" s="241"/>
      <c r="I744" s="241"/>
      <c r="J744" s="241">
        <v>1</v>
      </c>
      <c r="K744" s="241"/>
      <c r="L744" s="241"/>
      <c r="M744" s="241"/>
      <c r="N744" s="241"/>
      <c r="O744" s="241"/>
      <c r="P744" s="241"/>
      <c r="Q744" s="241"/>
      <c r="R744" s="241"/>
      <c r="S744" s="241"/>
      <c r="T744" s="241"/>
      <c r="U744" s="241"/>
      <c r="V744" s="241"/>
      <c r="W744" s="241"/>
      <c r="X744" s="241"/>
      <c r="Y744" s="241"/>
      <c r="Z744" s="242">
        <f t="shared" si="5067"/>
        <v>95</v>
      </c>
      <c r="AA744" s="243">
        <f t="shared" si="5072"/>
        <v>348</v>
      </c>
      <c r="AB744" s="51"/>
      <c r="AC744" s="56" t="s">
        <v>167</v>
      </c>
      <c r="AD744" s="57">
        <f t="shared" si="5068"/>
        <v>92</v>
      </c>
      <c r="AE744" s="57">
        <f t="shared" si="5064"/>
        <v>2</v>
      </c>
      <c r="AF744" s="57">
        <f t="shared" si="5065"/>
        <v>0</v>
      </c>
      <c r="AG744" s="57">
        <f t="shared" si="5066"/>
        <v>0</v>
      </c>
      <c r="AH744" s="57">
        <f t="shared" si="5060"/>
        <v>1</v>
      </c>
      <c r="AI744" s="57">
        <f t="shared" si="5061"/>
        <v>0</v>
      </c>
      <c r="AJ744" s="57">
        <f t="shared" si="5062"/>
        <v>0</v>
      </c>
      <c r="AK744" s="57">
        <f t="shared" si="5063"/>
        <v>0</v>
      </c>
      <c r="AL744" s="57">
        <f t="shared" si="5069"/>
        <v>0</v>
      </c>
      <c r="AM744" s="57">
        <f t="shared" si="5070"/>
        <v>0</v>
      </c>
      <c r="AN744" s="58">
        <f t="shared" si="5071"/>
        <v>95</v>
      </c>
      <c r="AO744" s="236"/>
      <c r="AP744" s="51"/>
      <c r="AQ744" s="51"/>
      <c r="AR744" s="51"/>
      <c r="AS744" s="51"/>
      <c r="AT744" s="51"/>
      <c r="AU744" s="51"/>
      <c r="AV744" s="51"/>
      <c r="AW744" s="51"/>
      <c r="AX744" s="51"/>
      <c r="AY744" s="51"/>
      <c r="AZ744" s="51"/>
      <c r="BA744" s="51"/>
      <c r="BB744" s="51"/>
      <c r="BC744" s="51"/>
      <c r="BD744" s="51"/>
      <c r="BE744" s="51"/>
      <c r="BF744" s="51"/>
      <c r="BG744" s="51"/>
      <c r="BH744" s="51"/>
      <c r="BI744" s="51"/>
      <c r="BJ744" s="51"/>
      <c r="BK744" s="51"/>
      <c r="BL744" s="51"/>
      <c r="BM744" s="51"/>
      <c r="BN744" s="51"/>
      <c r="BO744" s="51"/>
      <c r="BP744" s="51"/>
      <c r="BQ744" s="51"/>
      <c r="BR744" s="63"/>
      <c r="BS744" s="63"/>
      <c r="BT744" s="63"/>
      <c r="BU744" s="63"/>
      <c r="BV744" s="63"/>
      <c r="BW744" s="63"/>
      <c r="BX744" s="63"/>
      <c r="BY744" s="63"/>
      <c r="BZ744" s="63"/>
      <c r="CA744" s="63"/>
      <c r="CB744" s="63"/>
      <c r="CC744" s="63"/>
      <c r="CD744" s="63"/>
      <c r="CE744" s="63"/>
      <c r="CF744" s="63"/>
      <c r="CG744" s="63"/>
      <c r="CH744" s="63"/>
      <c r="CI744" s="63"/>
      <c r="CJ744" s="63"/>
      <c r="CK744" s="63"/>
    </row>
    <row r="745" spans="2:89" ht="13.5" hidden="1" outlineLevel="1">
      <c r="B745" s="15" t="s">
        <v>168</v>
      </c>
      <c r="C745" s="240">
        <v>33</v>
      </c>
      <c r="D745" s="240">
        <v>4</v>
      </c>
      <c r="E745" s="240">
        <v>1</v>
      </c>
      <c r="F745" s="240">
        <v>6</v>
      </c>
      <c r="G745" s="241">
        <v>2</v>
      </c>
      <c r="H745" s="241"/>
      <c r="I745" s="241"/>
      <c r="J745" s="241">
        <v>1</v>
      </c>
      <c r="K745" s="241"/>
      <c r="L745" s="241"/>
      <c r="M745" s="241"/>
      <c r="N745" s="241"/>
      <c r="O745" s="241"/>
      <c r="P745" s="241"/>
      <c r="Q745" s="241"/>
      <c r="R745" s="241"/>
      <c r="S745" s="241">
        <v>1</v>
      </c>
      <c r="T745" s="241"/>
      <c r="U745" s="241"/>
      <c r="V745" s="241"/>
      <c r="W745" s="241"/>
      <c r="X745" s="241"/>
      <c r="Y745" s="241"/>
      <c r="Z745" s="242">
        <f t="shared" si="5067"/>
        <v>48</v>
      </c>
      <c r="AA745" s="243">
        <f t="shared" si="5072"/>
        <v>318</v>
      </c>
      <c r="AB745" s="51"/>
      <c r="AC745" s="59" t="s">
        <v>168</v>
      </c>
      <c r="AD745" s="60">
        <f t="shared" si="5068"/>
        <v>44</v>
      </c>
      <c r="AE745" s="60">
        <f t="shared" si="5064"/>
        <v>2</v>
      </c>
      <c r="AF745" s="60">
        <f t="shared" si="5065"/>
        <v>0</v>
      </c>
      <c r="AG745" s="60">
        <f t="shared" si="5066"/>
        <v>0</v>
      </c>
      <c r="AH745" s="60">
        <f t="shared" si="5060"/>
        <v>1</v>
      </c>
      <c r="AI745" s="60">
        <f t="shared" si="5061"/>
        <v>0</v>
      </c>
      <c r="AJ745" s="60">
        <f t="shared" si="5062"/>
        <v>0</v>
      </c>
      <c r="AK745" s="60">
        <f t="shared" si="5063"/>
        <v>0</v>
      </c>
      <c r="AL745" s="60">
        <f t="shared" si="5069"/>
        <v>1</v>
      </c>
      <c r="AM745" s="60">
        <f t="shared" si="5070"/>
        <v>0</v>
      </c>
      <c r="AN745" s="61">
        <f t="shared" si="5071"/>
        <v>48</v>
      </c>
      <c r="AO745" s="236"/>
      <c r="AP745" s="51"/>
      <c r="AQ745" s="51"/>
      <c r="AR745" s="51"/>
      <c r="AS745" s="51"/>
      <c r="AT745" s="51"/>
      <c r="AU745" s="51"/>
      <c r="AV745" s="51"/>
      <c r="AW745" s="51"/>
      <c r="AX745" s="51"/>
      <c r="AY745" s="51"/>
      <c r="AZ745" s="51"/>
      <c r="BA745" s="51"/>
      <c r="BB745" s="51"/>
      <c r="BC745" s="51"/>
      <c r="BD745" s="51"/>
      <c r="BE745" s="51"/>
      <c r="BF745" s="51"/>
      <c r="BG745" s="51"/>
      <c r="BH745" s="51"/>
      <c r="BI745" s="51"/>
      <c r="BJ745" s="51"/>
      <c r="BK745" s="51"/>
      <c r="BL745" s="51"/>
      <c r="BM745" s="51"/>
      <c r="BN745" s="51"/>
      <c r="BO745" s="51"/>
      <c r="BP745" s="51"/>
      <c r="BQ745" s="51"/>
      <c r="BR745" s="63"/>
      <c r="BS745" s="63"/>
      <c r="BT745" s="63"/>
      <c r="BU745" s="63"/>
      <c r="BV745" s="63"/>
      <c r="BW745" s="63"/>
      <c r="BX745" s="63"/>
      <c r="BY745" s="63"/>
      <c r="BZ745" s="63"/>
      <c r="CA745" s="63"/>
      <c r="CB745" s="63"/>
      <c r="CC745" s="63"/>
      <c r="CD745" s="63"/>
      <c r="CE745" s="63"/>
      <c r="CF745" s="63"/>
      <c r="CG745" s="63"/>
      <c r="CH745" s="63"/>
      <c r="CI745" s="63"/>
      <c r="CJ745" s="63"/>
      <c r="CK745" s="63"/>
    </row>
    <row r="746" spans="2:89" ht="13.5" hidden="1" outlineLevel="1">
      <c r="B746" s="15" t="s">
        <v>169</v>
      </c>
      <c r="C746" s="240">
        <v>49</v>
      </c>
      <c r="D746" s="240"/>
      <c r="E746" s="240"/>
      <c r="F746" s="240">
        <v>4</v>
      </c>
      <c r="G746" s="241"/>
      <c r="H746" s="241"/>
      <c r="I746" s="241"/>
      <c r="J746" s="241"/>
      <c r="K746" s="241"/>
      <c r="L746" s="241"/>
      <c r="M746" s="241"/>
      <c r="N746" s="241"/>
      <c r="O746" s="241"/>
      <c r="P746" s="241"/>
      <c r="Q746" s="241"/>
      <c r="R746" s="241"/>
      <c r="S746" s="241"/>
      <c r="T746" s="241"/>
      <c r="U746" s="241"/>
      <c r="V746" s="241"/>
      <c r="W746" s="241"/>
      <c r="X746" s="241"/>
      <c r="Y746" s="241"/>
      <c r="Z746" s="242">
        <f t="shared" si="5067"/>
        <v>53</v>
      </c>
      <c r="AA746" s="243">
        <f t="shared" si="5072"/>
        <v>287</v>
      </c>
      <c r="AB746" s="51"/>
      <c r="AC746" s="59" t="s">
        <v>169</v>
      </c>
      <c r="AD746" s="60">
        <f t="shared" si="5068"/>
        <v>53</v>
      </c>
      <c r="AE746" s="60">
        <f t="shared" si="5064"/>
        <v>0</v>
      </c>
      <c r="AF746" s="60">
        <f t="shared" si="5065"/>
        <v>0</v>
      </c>
      <c r="AG746" s="60">
        <f t="shared" si="5066"/>
        <v>0</v>
      </c>
      <c r="AH746" s="60">
        <f t="shared" si="5060"/>
        <v>0</v>
      </c>
      <c r="AI746" s="60">
        <f t="shared" si="5061"/>
        <v>0</v>
      </c>
      <c r="AJ746" s="60">
        <f t="shared" si="5062"/>
        <v>0</v>
      </c>
      <c r="AK746" s="60">
        <f t="shared" si="5063"/>
        <v>0</v>
      </c>
      <c r="AL746" s="60">
        <f t="shared" si="5069"/>
        <v>0</v>
      </c>
      <c r="AM746" s="60">
        <f t="shared" si="5070"/>
        <v>0</v>
      </c>
      <c r="AN746" s="61">
        <f t="shared" si="5071"/>
        <v>53</v>
      </c>
      <c r="AO746" s="236"/>
      <c r="AP746" s="51"/>
      <c r="AQ746" s="51"/>
      <c r="AR746" s="51"/>
      <c r="AS746" s="51"/>
      <c r="AT746" s="51"/>
      <c r="AU746" s="51"/>
      <c r="AV746" s="51"/>
      <c r="AW746" s="51"/>
      <c r="AX746" s="51"/>
      <c r="AY746" s="51"/>
      <c r="AZ746" s="51"/>
      <c r="BA746" s="51"/>
      <c r="BB746" s="51"/>
      <c r="BC746" s="51"/>
      <c r="BD746" s="51"/>
      <c r="BE746" s="51"/>
      <c r="BF746" s="51"/>
      <c r="BG746" s="51"/>
      <c r="BH746" s="51"/>
      <c r="BI746" s="51"/>
      <c r="BJ746" s="51"/>
      <c r="BK746" s="51"/>
      <c r="BL746" s="51"/>
      <c r="BM746" s="51"/>
      <c r="BN746" s="51"/>
      <c r="BO746" s="51"/>
      <c r="BP746" s="51"/>
      <c r="BQ746" s="51"/>
      <c r="BR746" s="63"/>
      <c r="BS746" s="63"/>
      <c r="BT746" s="63"/>
      <c r="BU746" s="63"/>
      <c r="BV746" s="63"/>
      <c r="BW746" s="63"/>
      <c r="BX746" s="63"/>
      <c r="BY746" s="63"/>
      <c r="BZ746" s="63"/>
      <c r="CA746" s="63"/>
      <c r="CB746" s="63"/>
      <c r="CC746" s="63"/>
      <c r="CD746" s="63"/>
      <c r="CE746" s="63"/>
      <c r="CF746" s="63"/>
      <c r="CG746" s="63"/>
      <c r="CH746" s="63"/>
      <c r="CI746" s="63"/>
      <c r="CJ746" s="63"/>
      <c r="CK746" s="63"/>
    </row>
    <row r="747" spans="2:89" ht="13.5" hidden="1" outlineLevel="1">
      <c r="B747" s="15" t="s">
        <v>170</v>
      </c>
      <c r="C747" s="240">
        <v>36</v>
      </c>
      <c r="D747" s="240">
        <v>1</v>
      </c>
      <c r="E747" s="240"/>
      <c r="F747" s="240">
        <v>5</v>
      </c>
      <c r="G747" s="241">
        <v>1</v>
      </c>
      <c r="H747" s="241"/>
      <c r="I747" s="241"/>
      <c r="J747" s="241">
        <v>1</v>
      </c>
      <c r="K747" s="241"/>
      <c r="L747" s="241"/>
      <c r="M747" s="241"/>
      <c r="N747" s="241"/>
      <c r="O747" s="241"/>
      <c r="P747" s="241"/>
      <c r="Q747" s="241"/>
      <c r="R747" s="241"/>
      <c r="S747" s="241"/>
      <c r="T747" s="241"/>
      <c r="U747" s="241"/>
      <c r="V747" s="241"/>
      <c r="W747" s="241"/>
      <c r="X747" s="241"/>
      <c r="Y747" s="241"/>
      <c r="Z747" s="242">
        <f t="shared" si="5067"/>
        <v>44</v>
      </c>
      <c r="AA747" s="243">
        <f t="shared" si="5072"/>
        <v>240</v>
      </c>
      <c r="AB747" s="51"/>
      <c r="AC747" s="59" t="s">
        <v>170</v>
      </c>
      <c r="AD747" s="60">
        <f t="shared" si="5068"/>
        <v>42</v>
      </c>
      <c r="AE747" s="60">
        <f t="shared" si="5064"/>
        <v>1</v>
      </c>
      <c r="AF747" s="60">
        <f t="shared" si="5065"/>
        <v>0</v>
      </c>
      <c r="AG747" s="60">
        <f t="shared" si="5066"/>
        <v>0</v>
      </c>
      <c r="AH747" s="60">
        <f t="shared" si="5060"/>
        <v>1</v>
      </c>
      <c r="AI747" s="60">
        <f t="shared" si="5061"/>
        <v>0</v>
      </c>
      <c r="AJ747" s="60">
        <f t="shared" si="5062"/>
        <v>0</v>
      </c>
      <c r="AK747" s="60">
        <f t="shared" si="5063"/>
        <v>0</v>
      </c>
      <c r="AL747" s="60">
        <f t="shared" si="5069"/>
        <v>0</v>
      </c>
      <c r="AM747" s="60">
        <f t="shared" si="5070"/>
        <v>0</v>
      </c>
      <c r="AN747" s="61">
        <f t="shared" si="5071"/>
        <v>44</v>
      </c>
      <c r="AO747" s="236"/>
      <c r="AP747" s="51"/>
      <c r="AQ747" s="51"/>
      <c r="AR747" s="51"/>
      <c r="AS747" s="51"/>
      <c r="AT747" s="51"/>
      <c r="AU747" s="51"/>
      <c r="AV747" s="51"/>
      <c r="AW747" s="51"/>
      <c r="AX747" s="51"/>
      <c r="AY747" s="51"/>
      <c r="AZ747" s="51"/>
      <c r="BA747" s="51"/>
      <c r="BB747" s="51"/>
      <c r="BC747" s="51"/>
      <c r="BD747" s="51"/>
      <c r="BE747" s="51"/>
      <c r="BF747" s="51"/>
      <c r="BG747" s="51"/>
      <c r="BH747" s="51"/>
      <c r="BI747" s="51"/>
      <c r="BJ747" s="51"/>
      <c r="BK747" s="51"/>
      <c r="BL747" s="51"/>
      <c r="BM747" s="51"/>
      <c r="BN747" s="51"/>
      <c r="BO747" s="51"/>
      <c r="BP747" s="51"/>
      <c r="BQ747" s="51"/>
      <c r="BR747" s="63"/>
      <c r="BS747" s="63"/>
      <c r="BT747" s="63"/>
      <c r="BU747" s="63"/>
      <c r="BV747" s="63"/>
      <c r="BW747" s="63"/>
      <c r="BX747" s="63"/>
      <c r="BY747" s="63"/>
      <c r="BZ747" s="63"/>
      <c r="CA747" s="63"/>
      <c r="CB747" s="63"/>
      <c r="CC747" s="63"/>
      <c r="CD747" s="63"/>
      <c r="CE747" s="63"/>
      <c r="CF747" s="63"/>
      <c r="CG747" s="63"/>
      <c r="CH747" s="63"/>
      <c r="CI747" s="63"/>
      <c r="CJ747" s="63"/>
      <c r="CK747" s="63"/>
    </row>
    <row r="748" spans="2:89" ht="14.25" hidden="1" outlineLevel="1" thickBot="1">
      <c r="B748" s="15" t="s">
        <v>171</v>
      </c>
      <c r="C748" s="240">
        <v>28</v>
      </c>
      <c r="D748" s="240">
        <v>2</v>
      </c>
      <c r="E748" s="240"/>
      <c r="F748" s="240">
        <v>7</v>
      </c>
      <c r="G748" s="241">
        <v>1</v>
      </c>
      <c r="H748" s="241"/>
      <c r="I748" s="241"/>
      <c r="J748" s="241">
        <v>1</v>
      </c>
      <c r="K748" s="241"/>
      <c r="L748" s="241"/>
      <c r="M748" s="241"/>
      <c r="N748" s="241"/>
      <c r="O748" s="241"/>
      <c r="P748" s="241"/>
      <c r="Q748" s="241"/>
      <c r="R748" s="241"/>
      <c r="S748" s="241"/>
      <c r="T748" s="241"/>
      <c r="U748" s="241"/>
      <c r="V748" s="241"/>
      <c r="W748" s="241"/>
      <c r="X748" s="241"/>
      <c r="Y748" s="241"/>
      <c r="Z748" s="242">
        <f t="shared" si="5067"/>
        <v>39</v>
      </c>
      <c r="AA748" s="243">
        <f t="shared" si="5072"/>
        <v>184</v>
      </c>
      <c r="AB748" s="51"/>
      <c r="AC748" s="64" t="s">
        <v>171</v>
      </c>
      <c r="AD748" s="65">
        <f t="shared" si="5068"/>
        <v>37</v>
      </c>
      <c r="AE748" s="65">
        <f t="shared" si="5064"/>
        <v>1</v>
      </c>
      <c r="AF748" s="65">
        <f t="shared" si="5065"/>
        <v>0</v>
      </c>
      <c r="AG748" s="65">
        <f t="shared" si="5066"/>
        <v>0</v>
      </c>
      <c r="AH748" s="65">
        <f t="shared" si="5060"/>
        <v>1</v>
      </c>
      <c r="AI748" s="65">
        <f t="shared" si="5061"/>
        <v>0</v>
      </c>
      <c r="AJ748" s="65">
        <f t="shared" si="5062"/>
        <v>0</v>
      </c>
      <c r="AK748" s="65">
        <f t="shared" si="5063"/>
        <v>0</v>
      </c>
      <c r="AL748" s="65">
        <f t="shared" si="5069"/>
        <v>0</v>
      </c>
      <c r="AM748" s="65">
        <f t="shared" si="5070"/>
        <v>0</v>
      </c>
      <c r="AN748" s="66">
        <f t="shared" si="5071"/>
        <v>39</v>
      </c>
      <c r="AO748" s="236"/>
      <c r="AP748" s="51"/>
      <c r="AQ748" s="51"/>
      <c r="AR748" s="51"/>
      <c r="AS748" s="51"/>
      <c r="AT748" s="51"/>
      <c r="AU748" s="51"/>
      <c r="AV748" s="51"/>
      <c r="AW748" s="51"/>
      <c r="AX748" s="51"/>
      <c r="AY748" s="51"/>
      <c r="AZ748" s="51"/>
      <c r="BA748" s="51"/>
      <c r="BB748" s="51"/>
      <c r="BC748" s="51"/>
      <c r="BD748" s="51"/>
      <c r="BE748" s="51"/>
      <c r="BF748" s="51"/>
      <c r="BG748" s="51"/>
      <c r="BH748" s="51"/>
      <c r="BI748" s="51"/>
      <c r="BJ748" s="51"/>
      <c r="BK748" s="51"/>
      <c r="BL748" s="51"/>
      <c r="BM748" s="51"/>
      <c r="BN748" s="51"/>
      <c r="BO748" s="51"/>
      <c r="BP748" s="51"/>
      <c r="BQ748" s="51"/>
      <c r="BR748" s="63"/>
      <c r="BS748" s="63"/>
      <c r="BT748" s="63"/>
      <c r="BU748" s="63"/>
      <c r="BV748" s="63"/>
      <c r="BW748" s="63"/>
      <c r="BX748" s="63"/>
      <c r="BY748" s="63"/>
      <c r="BZ748" s="63"/>
      <c r="CA748" s="63"/>
      <c r="CB748" s="63"/>
      <c r="CC748" s="63"/>
      <c r="CD748" s="63"/>
      <c r="CE748" s="63"/>
      <c r="CF748" s="63"/>
      <c r="CG748" s="63"/>
      <c r="CH748" s="63"/>
      <c r="CI748" s="63"/>
      <c r="CJ748" s="63"/>
      <c r="CK748" s="63"/>
    </row>
    <row r="749" spans="2:89" s="32" customFormat="1" ht="13.5" hidden="1" outlineLevel="1">
      <c r="B749" s="18"/>
      <c r="C749" s="104"/>
      <c r="D749" s="104"/>
      <c r="E749" s="104"/>
      <c r="F749" s="104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6"/>
      <c r="AA749" s="63"/>
      <c r="AB749" s="51"/>
      <c r="AC749" s="103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236"/>
      <c r="AP749" s="51"/>
      <c r="AQ749" s="51"/>
      <c r="AR749" s="51"/>
      <c r="AS749" s="51"/>
      <c r="AT749" s="51"/>
      <c r="AU749" s="51"/>
      <c r="AV749" s="51"/>
      <c r="AW749" s="51"/>
      <c r="AX749" s="51"/>
      <c r="AY749" s="51"/>
      <c r="AZ749" s="51"/>
      <c r="BA749" s="51"/>
      <c r="BB749" s="51"/>
      <c r="BC749" s="51"/>
      <c r="BD749" s="51"/>
      <c r="BE749" s="51"/>
      <c r="BF749" s="51"/>
      <c r="BG749" s="51"/>
      <c r="BH749" s="51"/>
      <c r="BI749" s="51"/>
      <c r="BJ749" s="51"/>
      <c r="BK749" s="51"/>
      <c r="BL749" s="51"/>
      <c r="BM749" s="51"/>
      <c r="BN749" s="51"/>
      <c r="BO749" s="51"/>
      <c r="BP749" s="51"/>
      <c r="BQ749" s="51"/>
      <c r="BR749" s="63"/>
      <c r="BS749" s="63"/>
      <c r="BT749" s="63"/>
      <c r="BU749" s="63"/>
      <c r="BV749" s="63"/>
      <c r="BW749" s="63"/>
      <c r="BX749" s="63"/>
      <c r="BY749" s="63"/>
      <c r="BZ749" s="63"/>
      <c r="CA749" s="63"/>
      <c r="CB749" s="63"/>
      <c r="CC749" s="63"/>
      <c r="CD749" s="63"/>
      <c r="CE749" s="63"/>
      <c r="CF749" s="63"/>
      <c r="CG749" s="63"/>
      <c r="CH749" s="63"/>
      <c r="CI749" s="63"/>
      <c r="CJ749" s="63"/>
      <c r="CK749" s="63"/>
    </row>
    <row r="750" spans="2:89" s="32" customFormat="1" ht="13.5" collapsed="1">
      <c r="B750" s="18"/>
      <c r="C750" s="104"/>
      <c r="D750" s="104"/>
      <c r="E750" s="104"/>
      <c r="F750" s="104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6"/>
      <c r="AA750" s="63"/>
      <c r="AB750" s="51"/>
      <c r="AC750" s="103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236"/>
      <c r="AP750" s="51"/>
      <c r="AQ750" s="51"/>
      <c r="AR750" s="51"/>
      <c r="AS750" s="51"/>
      <c r="AT750" s="51"/>
      <c r="AU750" s="51"/>
      <c r="AV750" s="51"/>
      <c r="AW750" s="51"/>
      <c r="AX750" s="51"/>
      <c r="AY750" s="51"/>
      <c r="AZ750" s="51"/>
      <c r="BA750" s="51"/>
      <c r="BB750" s="51"/>
      <c r="BC750" s="51"/>
      <c r="BD750" s="51"/>
      <c r="BE750" s="51"/>
      <c r="BF750" s="51"/>
      <c r="BG750" s="51"/>
      <c r="BH750" s="51"/>
      <c r="BI750" s="51"/>
      <c r="BJ750" s="51"/>
      <c r="BK750" s="51"/>
      <c r="BL750" s="51"/>
      <c r="BM750" s="51"/>
      <c r="BN750" s="51"/>
      <c r="BO750" s="51"/>
      <c r="BP750" s="51"/>
      <c r="BQ750" s="51"/>
      <c r="BR750" s="63"/>
      <c r="BS750" s="63"/>
      <c r="BT750" s="63"/>
      <c r="BU750" s="63"/>
      <c r="BV750" s="63"/>
      <c r="BW750" s="63"/>
      <c r="BX750" s="63"/>
      <c r="BY750" s="63"/>
      <c r="BZ750" s="63"/>
      <c r="CA750" s="63"/>
      <c r="CB750" s="63"/>
      <c r="CC750" s="63"/>
      <c r="CD750" s="63"/>
      <c r="CE750" s="63"/>
      <c r="CF750" s="63"/>
      <c r="CG750" s="63"/>
      <c r="CH750" s="63"/>
      <c r="CI750" s="63"/>
      <c r="CJ750" s="63"/>
      <c r="CK750" s="63"/>
    </row>
    <row r="751" spans="2:89" s="32" customFormat="1" ht="13.5">
      <c r="B751" s="18"/>
      <c r="C751" s="104"/>
      <c r="D751" s="104"/>
      <c r="E751" s="104"/>
      <c r="F751" s="104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6"/>
      <c r="AA751" s="63"/>
      <c r="AB751" s="51"/>
      <c r="AC751" s="103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236"/>
      <c r="AP751" s="51"/>
      <c r="AQ751" s="51"/>
      <c r="AR751" s="51"/>
      <c r="AS751" s="51"/>
      <c r="AT751" s="51"/>
      <c r="AU751" s="51"/>
      <c r="AV751" s="51"/>
      <c r="AW751" s="51"/>
      <c r="AX751" s="51"/>
      <c r="AY751" s="51"/>
      <c r="AZ751" s="51"/>
      <c r="BA751" s="51"/>
      <c r="BB751" s="51"/>
      <c r="BC751" s="51"/>
      <c r="BD751" s="51"/>
      <c r="BE751" s="51"/>
      <c r="BF751" s="51"/>
      <c r="BG751" s="51"/>
      <c r="BH751" s="51"/>
      <c r="BI751" s="51"/>
      <c r="BJ751" s="51"/>
      <c r="BK751" s="51"/>
      <c r="BL751" s="51"/>
      <c r="BM751" s="51"/>
      <c r="BN751" s="51"/>
      <c r="BO751" s="51"/>
      <c r="BP751" s="51"/>
      <c r="BQ751" s="51"/>
      <c r="BR751" s="63"/>
      <c r="BS751" s="63"/>
      <c r="BT751" s="63"/>
      <c r="BU751" s="63"/>
      <c r="BV751" s="63"/>
      <c r="BW751" s="63"/>
      <c r="BX751" s="63"/>
      <c r="BY751" s="63"/>
      <c r="BZ751" s="63"/>
      <c r="CA751" s="63"/>
      <c r="CB751" s="63"/>
      <c r="CC751" s="63"/>
      <c r="CD751" s="63"/>
      <c r="CE751" s="63"/>
      <c r="CF751" s="63"/>
      <c r="CG751" s="63"/>
      <c r="CH751" s="63"/>
      <c r="CI751" s="63"/>
      <c r="CJ751" s="63"/>
      <c r="CK751" s="63"/>
    </row>
    <row r="752" spans="2:89" s="32" customFormat="1" ht="13.5">
      <c r="B752" s="18"/>
      <c r="C752" s="104"/>
      <c r="D752" s="104"/>
      <c r="E752" s="104"/>
      <c r="F752" s="104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6"/>
      <c r="AA752" s="63"/>
      <c r="AB752" s="51"/>
      <c r="AC752" s="103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236"/>
      <c r="AP752" s="51"/>
      <c r="AQ752" s="51"/>
      <c r="AR752" s="51"/>
      <c r="AS752" s="51"/>
      <c r="AT752" s="51"/>
      <c r="AU752" s="51"/>
      <c r="AV752" s="51"/>
      <c r="AW752" s="51"/>
      <c r="AX752" s="51"/>
      <c r="AY752" s="51"/>
      <c r="AZ752" s="51"/>
      <c r="BA752" s="51"/>
      <c r="BB752" s="51"/>
      <c r="BC752" s="51"/>
      <c r="BD752" s="51"/>
      <c r="BE752" s="51"/>
      <c r="BF752" s="51"/>
      <c r="BG752" s="51"/>
      <c r="BH752" s="51"/>
      <c r="BI752" s="51"/>
      <c r="BJ752" s="51"/>
      <c r="BK752" s="51"/>
      <c r="BL752" s="51"/>
      <c r="BM752" s="51"/>
      <c r="BN752" s="51"/>
      <c r="BO752" s="51"/>
      <c r="BP752" s="51"/>
      <c r="BQ752" s="51"/>
      <c r="BR752" s="63"/>
      <c r="BS752" s="63"/>
      <c r="BT752" s="63"/>
      <c r="BU752" s="63"/>
      <c r="BV752" s="63"/>
      <c r="BW752" s="63"/>
      <c r="BX752" s="63"/>
      <c r="BY752" s="63"/>
      <c r="BZ752" s="63"/>
      <c r="CA752" s="63"/>
      <c r="CB752" s="63"/>
      <c r="CC752" s="63"/>
      <c r="CD752" s="63"/>
      <c r="CE752" s="63"/>
      <c r="CF752" s="63"/>
      <c r="CG752" s="63"/>
      <c r="CH752" s="63"/>
      <c r="CI752" s="63"/>
      <c r="CJ752" s="63"/>
      <c r="CK752" s="63"/>
    </row>
    <row r="753" spans="2:89" s="32" customFormat="1" ht="13.5">
      <c r="B753" s="18"/>
      <c r="C753" s="104"/>
      <c r="D753" s="104"/>
      <c r="E753" s="104"/>
      <c r="F753" s="104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6"/>
      <c r="AA753" s="63"/>
      <c r="AB753" s="51"/>
      <c r="AC753" s="103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236"/>
      <c r="AP753" s="51"/>
      <c r="AQ753" s="51"/>
      <c r="AR753" s="51"/>
      <c r="AS753" s="51"/>
      <c r="AT753" s="51"/>
      <c r="AU753" s="51"/>
      <c r="AV753" s="51"/>
      <c r="AW753" s="51"/>
      <c r="AX753" s="51"/>
      <c r="AY753" s="51"/>
      <c r="AZ753" s="51"/>
      <c r="BA753" s="51"/>
      <c r="BB753" s="51"/>
      <c r="BC753" s="51"/>
      <c r="BD753" s="51"/>
      <c r="BE753" s="51"/>
      <c r="BF753" s="51"/>
      <c r="BG753" s="51"/>
      <c r="BH753" s="51"/>
      <c r="BI753" s="51"/>
      <c r="BJ753" s="51"/>
      <c r="BK753" s="51"/>
      <c r="BL753" s="51"/>
      <c r="BM753" s="51"/>
      <c r="BN753" s="51"/>
      <c r="BO753" s="51"/>
      <c r="BP753" s="51"/>
      <c r="BQ753" s="51"/>
      <c r="BR753" s="63"/>
      <c r="BS753" s="63"/>
      <c r="BT753" s="63"/>
      <c r="BU753" s="63"/>
      <c r="BV753" s="63"/>
      <c r="BW753" s="63"/>
      <c r="BX753" s="63"/>
      <c r="BY753" s="63"/>
      <c r="BZ753" s="63"/>
      <c r="CA753" s="63"/>
      <c r="CB753" s="63"/>
      <c r="CC753" s="63"/>
      <c r="CD753" s="63"/>
      <c r="CE753" s="63"/>
      <c r="CF753" s="63"/>
      <c r="CG753" s="63"/>
      <c r="CH753" s="63"/>
      <c r="CI753" s="63"/>
      <c r="CJ753" s="63"/>
      <c r="CK753" s="63"/>
    </row>
    <row r="754" spans="2:89" s="32" customFormat="1" ht="13.5">
      <c r="B754" s="18"/>
      <c r="C754" s="104"/>
      <c r="D754" s="104"/>
      <c r="E754" s="104"/>
      <c r="F754" s="104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6"/>
      <c r="AA754" s="63"/>
      <c r="AB754" s="51"/>
      <c r="AC754" s="103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236"/>
      <c r="AP754" s="51"/>
      <c r="AQ754" s="51"/>
      <c r="AR754" s="51"/>
      <c r="AS754" s="51"/>
      <c r="AT754" s="51"/>
      <c r="AU754" s="51"/>
      <c r="AV754" s="51"/>
      <c r="AW754" s="51"/>
      <c r="AX754" s="51"/>
      <c r="AY754" s="51"/>
      <c r="AZ754" s="51"/>
      <c r="BA754" s="51"/>
      <c r="BB754" s="51"/>
      <c r="BC754" s="51"/>
      <c r="BD754" s="51"/>
      <c r="BE754" s="51"/>
      <c r="BF754" s="51"/>
      <c r="BG754" s="51"/>
      <c r="BH754" s="51"/>
      <c r="BI754" s="51"/>
      <c r="BJ754" s="51"/>
      <c r="BK754" s="51"/>
      <c r="BL754" s="51"/>
      <c r="BM754" s="51"/>
      <c r="BN754" s="51"/>
      <c r="BO754" s="51"/>
      <c r="BP754" s="51"/>
      <c r="BQ754" s="51"/>
      <c r="BR754" s="63"/>
      <c r="BS754" s="63"/>
      <c r="BT754" s="63"/>
      <c r="BU754" s="63"/>
      <c r="BV754" s="63"/>
      <c r="BW754" s="63"/>
      <c r="BX754" s="63"/>
      <c r="BY754" s="63"/>
      <c r="BZ754" s="63"/>
      <c r="CA754" s="63"/>
      <c r="CB754" s="63"/>
      <c r="CC754" s="63"/>
      <c r="CD754" s="63"/>
      <c r="CE754" s="63"/>
      <c r="CF754" s="63"/>
      <c r="CG754" s="63"/>
      <c r="CH754" s="63"/>
      <c r="CI754" s="63"/>
      <c r="CJ754" s="63"/>
      <c r="CK754" s="63"/>
    </row>
  </sheetData>
  <mergeCells count="392">
    <mergeCell ref="CN650:CN652"/>
    <mergeCell ref="CO650:CO652"/>
    <mergeCell ref="CP650:CP652"/>
    <mergeCell ref="CQ650:CQ652"/>
    <mergeCell ref="CR650:CR652"/>
    <mergeCell ref="CT650:CT652"/>
    <mergeCell ref="CU650:CU652"/>
    <mergeCell ref="CV650:CV652"/>
    <mergeCell ref="CW650:CW652"/>
    <mergeCell ref="CN543:CN545"/>
    <mergeCell ref="CO543:CO545"/>
    <mergeCell ref="CP543:CP545"/>
    <mergeCell ref="CQ543:CQ545"/>
    <mergeCell ref="CR543:CR545"/>
    <mergeCell ref="CT543:CT545"/>
    <mergeCell ref="CU543:CU545"/>
    <mergeCell ref="CV543:CV545"/>
    <mergeCell ref="CW543:CW545"/>
    <mergeCell ref="CN436:CN438"/>
    <mergeCell ref="CO436:CO438"/>
    <mergeCell ref="CP436:CP438"/>
    <mergeCell ref="CQ436:CQ438"/>
    <mergeCell ref="CR436:CR438"/>
    <mergeCell ref="CT436:CT438"/>
    <mergeCell ref="CU436:CU438"/>
    <mergeCell ref="CV436:CV438"/>
    <mergeCell ref="CW436:CW438"/>
    <mergeCell ref="CN329:CN331"/>
    <mergeCell ref="CO329:CO331"/>
    <mergeCell ref="CP329:CP331"/>
    <mergeCell ref="CQ329:CQ331"/>
    <mergeCell ref="CR329:CR331"/>
    <mergeCell ref="CT329:CT331"/>
    <mergeCell ref="CU329:CU331"/>
    <mergeCell ref="CV329:CV331"/>
    <mergeCell ref="CW329:CW331"/>
    <mergeCell ref="CN222:CN224"/>
    <mergeCell ref="CO222:CO224"/>
    <mergeCell ref="CP222:CP224"/>
    <mergeCell ref="CQ222:CQ224"/>
    <mergeCell ref="CR222:CR224"/>
    <mergeCell ref="CT222:CT224"/>
    <mergeCell ref="CU222:CU224"/>
    <mergeCell ref="CV222:CV224"/>
    <mergeCell ref="CW222:CW224"/>
    <mergeCell ref="CW8:CW10"/>
    <mergeCell ref="CN115:CN117"/>
    <mergeCell ref="CO115:CO117"/>
    <mergeCell ref="CP115:CP117"/>
    <mergeCell ref="CQ115:CQ117"/>
    <mergeCell ref="CR115:CR117"/>
    <mergeCell ref="CT115:CT117"/>
    <mergeCell ref="CU115:CU117"/>
    <mergeCell ref="CV115:CV117"/>
    <mergeCell ref="CW115:CW117"/>
    <mergeCell ref="CN8:CN10"/>
    <mergeCell ref="CO8:CO10"/>
    <mergeCell ref="CP8:CP10"/>
    <mergeCell ref="CQ8:CQ10"/>
    <mergeCell ref="CR8:CR10"/>
    <mergeCell ref="CT8:CT10"/>
    <mergeCell ref="CU8:CU10"/>
    <mergeCell ref="CV8:CV10"/>
    <mergeCell ref="BR8:BR10"/>
    <mergeCell ref="BS8:BS10"/>
    <mergeCell ref="AL9:AL10"/>
    <mergeCell ref="AM9:AM10"/>
    <mergeCell ref="B8:B10"/>
    <mergeCell ref="C8:F8"/>
    <mergeCell ref="G8:Y8"/>
    <mergeCell ref="Z8:Z10"/>
    <mergeCell ref="AA8:AA10"/>
    <mergeCell ref="AP8:AP10"/>
    <mergeCell ref="AQ8:AT8"/>
    <mergeCell ref="AU8:BM8"/>
    <mergeCell ref="BN8:BN10"/>
    <mergeCell ref="AQ9:AQ10"/>
    <mergeCell ref="AR9:AR10"/>
    <mergeCell ref="AS9:AS10"/>
    <mergeCell ref="AU9:AW9"/>
    <mergeCell ref="AX9:BA9"/>
    <mergeCell ref="BB9:BH9"/>
    <mergeCell ref="BI9:BM9"/>
    <mergeCell ref="CK8:CK10"/>
    <mergeCell ref="C9:C10"/>
    <mergeCell ref="D9:D10"/>
    <mergeCell ref="E9:E10"/>
    <mergeCell ref="G9:I9"/>
    <mergeCell ref="J9:M9"/>
    <mergeCell ref="N9:T9"/>
    <mergeCell ref="U9:Y9"/>
    <mergeCell ref="AE9:AG9"/>
    <mergeCell ref="AH9:AK9"/>
    <mergeCell ref="BT8:CB8"/>
    <mergeCell ref="CC8:CC10"/>
    <mergeCell ref="CG8:CG10"/>
    <mergeCell ref="CH8:CH10"/>
    <mergeCell ref="CI8:CI10"/>
    <mergeCell ref="CJ8:CJ10"/>
    <mergeCell ref="BT9:BV9"/>
    <mergeCell ref="BW9:BZ9"/>
    <mergeCell ref="CA9:CA10"/>
    <mergeCell ref="CB9:CB10"/>
    <mergeCell ref="AC8:AC10"/>
    <mergeCell ref="AD8:AD10"/>
    <mergeCell ref="AE8:AM8"/>
    <mergeCell ref="AN8:AN10"/>
    <mergeCell ref="B115:B117"/>
    <mergeCell ref="C115:F115"/>
    <mergeCell ref="G115:Y115"/>
    <mergeCell ref="Z115:Z117"/>
    <mergeCell ref="AA115:AA117"/>
    <mergeCell ref="AC115:AC117"/>
    <mergeCell ref="AD115:AD117"/>
    <mergeCell ref="AE115:AM115"/>
    <mergeCell ref="AN115:AN117"/>
    <mergeCell ref="AP115:AP117"/>
    <mergeCell ref="AQ115:AT115"/>
    <mergeCell ref="AU115:BM115"/>
    <mergeCell ref="BN115:BN117"/>
    <mergeCell ref="BR115:BR117"/>
    <mergeCell ref="BS115:BS117"/>
    <mergeCell ref="BT115:CB115"/>
    <mergeCell ref="CC115:CC117"/>
    <mergeCell ref="CG115:CG117"/>
    <mergeCell ref="CA116:CA117"/>
    <mergeCell ref="CB116:CB117"/>
    <mergeCell ref="CH115:CH117"/>
    <mergeCell ref="CI115:CI117"/>
    <mergeCell ref="CJ115:CJ117"/>
    <mergeCell ref="CK115:CK117"/>
    <mergeCell ref="C116:C117"/>
    <mergeCell ref="D116:D117"/>
    <mergeCell ref="E116:E117"/>
    <mergeCell ref="G116:I116"/>
    <mergeCell ref="J116:M116"/>
    <mergeCell ref="N116:T116"/>
    <mergeCell ref="U116:Y116"/>
    <mergeCell ref="AE116:AG116"/>
    <mergeCell ref="AH116:AK116"/>
    <mergeCell ref="AL116:AL117"/>
    <mergeCell ref="AM116:AM117"/>
    <mergeCell ref="AQ116:AQ117"/>
    <mergeCell ref="AR116:AR117"/>
    <mergeCell ref="AS116:AS117"/>
    <mergeCell ref="AU116:AW116"/>
    <mergeCell ref="AX116:BA116"/>
    <mergeCell ref="BB116:BH116"/>
    <mergeCell ref="BI116:BM116"/>
    <mergeCell ref="BT116:BV116"/>
    <mergeCell ref="BW116:BZ116"/>
    <mergeCell ref="B222:B224"/>
    <mergeCell ref="C222:F222"/>
    <mergeCell ref="G222:Y222"/>
    <mergeCell ref="Z222:Z224"/>
    <mergeCell ref="AA222:AA224"/>
    <mergeCell ref="AC222:AC224"/>
    <mergeCell ref="AD222:AD224"/>
    <mergeCell ref="AE222:AM222"/>
    <mergeCell ref="AN222:AN224"/>
    <mergeCell ref="AP222:AP224"/>
    <mergeCell ref="AQ222:AT222"/>
    <mergeCell ref="AU222:BM222"/>
    <mergeCell ref="BN222:BN224"/>
    <mergeCell ref="BR222:BR224"/>
    <mergeCell ref="BS222:BS224"/>
    <mergeCell ref="BT222:CB222"/>
    <mergeCell ref="CC222:CC224"/>
    <mergeCell ref="CG222:CG224"/>
    <mergeCell ref="CA223:CA224"/>
    <mergeCell ref="CB223:CB224"/>
    <mergeCell ref="CH222:CH224"/>
    <mergeCell ref="CI222:CI224"/>
    <mergeCell ref="CJ222:CJ224"/>
    <mergeCell ref="CK222:CK224"/>
    <mergeCell ref="C223:C224"/>
    <mergeCell ref="D223:D224"/>
    <mergeCell ref="E223:E224"/>
    <mergeCell ref="G223:I223"/>
    <mergeCell ref="J223:M223"/>
    <mergeCell ref="N223:T223"/>
    <mergeCell ref="U223:Y223"/>
    <mergeCell ref="AE223:AG223"/>
    <mergeCell ref="AH223:AK223"/>
    <mergeCell ref="AL223:AL224"/>
    <mergeCell ref="AM223:AM224"/>
    <mergeCell ref="AQ223:AQ224"/>
    <mergeCell ref="AR223:AR224"/>
    <mergeCell ref="AS223:AS224"/>
    <mergeCell ref="AU223:AW223"/>
    <mergeCell ref="AX223:BA223"/>
    <mergeCell ref="BB223:BH223"/>
    <mergeCell ref="BI223:BM223"/>
    <mergeCell ref="BT223:BV223"/>
    <mergeCell ref="BW223:BZ223"/>
    <mergeCell ref="B329:B331"/>
    <mergeCell ref="C329:F329"/>
    <mergeCell ref="G329:Y329"/>
    <mergeCell ref="Z329:Z331"/>
    <mergeCell ref="AA329:AA331"/>
    <mergeCell ref="AC329:AC331"/>
    <mergeCell ref="AD329:AD331"/>
    <mergeCell ref="AE329:AM329"/>
    <mergeCell ref="AN329:AN331"/>
    <mergeCell ref="AP329:AP331"/>
    <mergeCell ref="AQ329:AT329"/>
    <mergeCell ref="AU329:BM329"/>
    <mergeCell ref="BN329:BN331"/>
    <mergeCell ref="BR329:BR331"/>
    <mergeCell ref="BS329:BS331"/>
    <mergeCell ref="BT329:CB329"/>
    <mergeCell ref="CC329:CC331"/>
    <mergeCell ref="CG329:CG331"/>
    <mergeCell ref="CA330:CA331"/>
    <mergeCell ref="CB330:CB331"/>
    <mergeCell ref="CH329:CH331"/>
    <mergeCell ref="CI329:CI331"/>
    <mergeCell ref="CJ329:CJ331"/>
    <mergeCell ref="CK329:CK331"/>
    <mergeCell ref="C330:C331"/>
    <mergeCell ref="D330:D331"/>
    <mergeCell ref="E330:E331"/>
    <mergeCell ref="G330:I330"/>
    <mergeCell ref="J330:M330"/>
    <mergeCell ref="N330:T330"/>
    <mergeCell ref="U330:Y330"/>
    <mergeCell ref="AE330:AG330"/>
    <mergeCell ref="AH330:AK330"/>
    <mergeCell ref="AL330:AL331"/>
    <mergeCell ref="AM330:AM331"/>
    <mergeCell ref="AQ330:AQ331"/>
    <mergeCell ref="AR330:AR331"/>
    <mergeCell ref="AS330:AS331"/>
    <mergeCell ref="AU330:AW330"/>
    <mergeCell ref="AX330:BA330"/>
    <mergeCell ref="BB330:BH330"/>
    <mergeCell ref="BI330:BM330"/>
    <mergeCell ref="BT330:BV330"/>
    <mergeCell ref="BW330:BZ330"/>
    <mergeCell ref="B436:B438"/>
    <mergeCell ref="C436:F436"/>
    <mergeCell ref="G436:Y436"/>
    <mergeCell ref="Z436:Z438"/>
    <mergeCell ref="AA436:AA438"/>
    <mergeCell ref="AC436:AC438"/>
    <mergeCell ref="AD436:AD438"/>
    <mergeCell ref="AE436:AM436"/>
    <mergeCell ref="AN436:AN438"/>
    <mergeCell ref="AP436:AP438"/>
    <mergeCell ref="AQ436:AT436"/>
    <mergeCell ref="AU436:BM436"/>
    <mergeCell ref="BN436:BN438"/>
    <mergeCell ref="BR436:BR438"/>
    <mergeCell ref="BS436:BS438"/>
    <mergeCell ref="BT436:CB436"/>
    <mergeCell ref="CC436:CC438"/>
    <mergeCell ref="CG436:CG438"/>
    <mergeCell ref="CA437:CA438"/>
    <mergeCell ref="CB437:CB438"/>
    <mergeCell ref="CH436:CH438"/>
    <mergeCell ref="CI436:CI438"/>
    <mergeCell ref="CJ436:CJ438"/>
    <mergeCell ref="CK436:CK438"/>
    <mergeCell ref="C437:C438"/>
    <mergeCell ref="D437:D438"/>
    <mergeCell ref="E437:E438"/>
    <mergeCell ref="G437:I437"/>
    <mergeCell ref="J437:M437"/>
    <mergeCell ref="N437:T437"/>
    <mergeCell ref="U437:Y437"/>
    <mergeCell ref="AE437:AG437"/>
    <mergeCell ref="AH437:AK437"/>
    <mergeCell ref="AL437:AL438"/>
    <mergeCell ref="AM437:AM438"/>
    <mergeCell ref="AQ437:AQ438"/>
    <mergeCell ref="AR437:AR438"/>
    <mergeCell ref="AS437:AS438"/>
    <mergeCell ref="AU437:AW437"/>
    <mergeCell ref="AX437:BA437"/>
    <mergeCell ref="BB437:BH437"/>
    <mergeCell ref="BI437:BM437"/>
    <mergeCell ref="BT437:BV437"/>
    <mergeCell ref="BW437:BZ437"/>
    <mergeCell ref="B543:B545"/>
    <mergeCell ref="C543:F543"/>
    <mergeCell ref="G543:Y543"/>
    <mergeCell ref="Z543:Z545"/>
    <mergeCell ref="AA543:AA545"/>
    <mergeCell ref="AC543:AC545"/>
    <mergeCell ref="AD543:AD545"/>
    <mergeCell ref="AE543:AM543"/>
    <mergeCell ref="AN543:AN545"/>
    <mergeCell ref="AP543:AP545"/>
    <mergeCell ref="AQ543:AT543"/>
    <mergeCell ref="AU543:BM543"/>
    <mergeCell ref="BN543:BN545"/>
    <mergeCell ref="BR543:BR545"/>
    <mergeCell ref="BS543:BS545"/>
    <mergeCell ref="BT543:CB543"/>
    <mergeCell ref="CC543:CC545"/>
    <mergeCell ref="CG543:CG545"/>
    <mergeCell ref="CA544:CA545"/>
    <mergeCell ref="CB544:CB545"/>
    <mergeCell ref="CH543:CH545"/>
    <mergeCell ref="CI543:CI545"/>
    <mergeCell ref="CJ543:CJ545"/>
    <mergeCell ref="CK543:CK545"/>
    <mergeCell ref="C544:C545"/>
    <mergeCell ref="D544:D545"/>
    <mergeCell ref="E544:E545"/>
    <mergeCell ref="G544:I544"/>
    <mergeCell ref="J544:M544"/>
    <mergeCell ref="N544:T544"/>
    <mergeCell ref="U544:Y544"/>
    <mergeCell ref="AE544:AG544"/>
    <mergeCell ref="AH544:AK544"/>
    <mergeCell ref="AL544:AL545"/>
    <mergeCell ref="AM544:AM545"/>
    <mergeCell ref="AQ544:AQ545"/>
    <mergeCell ref="AR544:AR545"/>
    <mergeCell ref="AS544:AS545"/>
    <mergeCell ref="AU544:AW544"/>
    <mergeCell ref="AX544:BA544"/>
    <mergeCell ref="BB544:BH544"/>
    <mergeCell ref="BI544:BM544"/>
    <mergeCell ref="BT544:BV544"/>
    <mergeCell ref="BW544:BZ544"/>
    <mergeCell ref="B650:B652"/>
    <mergeCell ref="C650:F650"/>
    <mergeCell ref="G650:Y650"/>
    <mergeCell ref="Z650:Z652"/>
    <mergeCell ref="AA650:AA652"/>
    <mergeCell ref="AC650:AC652"/>
    <mergeCell ref="AD650:AD652"/>
    <mergeCell ref="AE650:AM650"/>
    <mergeCell ref="AN650:AN652"/>
    <mergeCell ref="AP650:AP652"/>
    <mergeCell ref="AQ650:AT650"/>
    <mergeCell ref="AU650:BM650"/>
    <mergeCell ref="BN650:BN652"/>
    <mergeCell ref="BR650:BR652"/>
    <mergeCell ref="BS650:BS652"/>
    <mergeCell ref="BT650:CB650"/>
    <mergeCell ref="CC650:CC652"/>
    <mergeCell ref="CG650:CG652"/>
    <mergeCell ref="CA651:CA652"/>
    <mergeCell ref="CB651:CB652"/>
    <mergeCell ref="CH650:CH652"/>
    <mergeCell ref="CI650:CI652"/>
    <mergeCell ref="CJ650:CJ652"/>
    <mergeCell ref="CK650:CK652"/>
    <mergeCell ref="C651:C652"/>
    <mergeCell ref="D651:D652"/>
    <mergeCell ref="E651:E652"/>
    <mergeCell ref="G651:I651"/>
    <mergeCell ref="J651:M651"/>
    <mergeCell ref="N651:T651"/>
    <mergeCell ref="U651:Y651"/>
    <mergeCell ref="AE651:AG651"/>
    <mergeCell ref="AH651:AK651"/>
    <mergeCell ref="AL651:AL652"/>
    <mergeCell ref="AM651:AM652"/>
    <mergeCell ref="AQ651:AQ652"/>
    <mergeCell ref="AR651:AR652"/>
    <mergeCell ref="AS651:AS652"/>
    <mergeCell ref="AU651:AW651"/>
    <mergeCell ref="AX651:BA651"/>
    <mergeCell ref="BB651:BH651"/>
    <mergeCell ref="BI651:BM651"/>
    <mergeCell ref="BT651:BV651"/>
    <mergeCell ref="BW651:BZ651"/>
    <mergeCell ref="V2:X2"/>
    <mergeCell ref="V3:X3"/>
    <mergeCell ref="V4:X4"/>
    <mergeCell ref="V109:X109"/>
    <mergeCell ref="V110:X110"/>
    <mergeCell ref="V111:X111"/>
    <mergeCell ref="V216:X216"/>
    <mergeCell ref="V217:X217"/>
    <mergeCell ref="V218:X218"/>
    <mergeCell ref="V644:X644"/>
    <mergeCell ref="V645:X645"/>
    <mergeCell ref="V646:X646"/>
    <mergeCell ref="V323:X323"/>
    <mergeCell ref="V324:X324"/>
    <mergeCell ref="V325:X325"/>
    <mergeCell ref="V430:X430"/>
    <mergeCell ref="V431:X431"/>
    <mergeCell ref="V432:X432"/>
    <mergeCell ref="V537:X537"/>
    <mergeCell ref="V538:X538"/>
    <mergeCell ref="V539:X539"/>
  </mergeCells>
  <conditionalFormatting sqref="CT31:CW34 CT11:CW16 CT21:CW26">
    <cfRule type="expression" dxfId="2881" priority="2110">
      <formula>$BO11=1</formula>
    </cfRule>
  </conditionalFormatting>
  <conditionalFormatting sqref="CG118:CK118 BR118:CC118">
    <cfRule type="expression" dxfId="2880" priority="1410">
      <formula>$BO$118=1</formula>
    </cfRule>
  </conditionalFormatting>
  <conditionalFormatting sqref="CG125:CK125 BR125:CC125">
    <cfRule type="expression" dxfId="2879" priority="1402">
      <formula>$BO$125=1</formula>
    </cfRule>
    <cfRule type="expression" dxfId="2878" priority="1403">
      <formula>$BO$125=2</formula>
    </cfRule>
  </conditionalFormatting>
  <conditionalFormatting sqref="BR119:CC119 CG119:CK119">
    <cfRule type="expression" dxfId="2877" priority="1379">
      <formula>$BO119=1</formula>
    </cfRule>
  </conditionalFormatting>
  <conditionalFormatting sqref="BR120:CC120 CG120:CK120">
    <cfRule type="expression" dxfId="2876" priority="1377">
      <formula>$BO120=1</formula>
    </cfRule>
  </conditionalFormatting>
  <conditionalFormatting sqref="BR121:CC121 CG121:CK121">
    <cfRule type="expression" dxfId="2875" priority="1376">
      <formula>$BO121=1</formula>
    </cfRule>
  </conditionalFormatting>
  <conditionalFormatting sqref="BR122:CC122 CG122:CK122">
    <cfRule type="expression" dxfId="2874" priority="1375">
      <formula>$BO122=1</formula>
    </cfRule>
  </conditionalFormatting>
  <conditionalFormatting sqref="BR123:CC123 CG123:CK123">
    <cfRule type="expression" dxfId="2873" priority="1374">
      <formula>$BO123=1</formula>
    </cfRule>
  </conditionalFormatting>
  <conditionalFormatting sqref="BR126:CC126 CG126:CK126">
    <cfRule type="expression" dxfId="2872" priority="1368">
      <formula>$BO126=1</formula>
    </cfRule>
    <cfRule type="expression" dxfId="2871" priority="1369">
      <formula>$BO126=2</formula>
    </cfRule>
  </conditionalFormatting>
  <conditionalFormatting sqref="BR127:CC127 CG127:CK127">
    <cfRule type="expression" dxfId="2870" priority="1366">
      <formula>$BO127=1</formula>
    </cfRule>
    <cfRule type="expression" dxfId="2869" priority="1367">
      <formula>$BO127=2</formula>
    </cfRule>
  </conditionalFormatting>
  <conditionalFormatting sqref="BR128:CC128 CG128:CK128">
    <cfRule type="expression" dxfId="2868" priority="1365">
      <formula>$BO128=1</formula>
    </cfRule>
  </conditionalFormatting>
  <conditionalFormatting sqref="BR129:CC129 CG129:CK129">
    <cfRule type="expression" dxfId="2867" priority="1364">
      <formula>$BO129=1</formula>
    </cfRule>
  </conditionalFormatting>
  <conditionalFormatting sqref="BR130:CC130 CG130:CK130">
    <cfRule type="expression" dxfId="2866" priority="1363">
      <formula>$BO130=1</formula>
    </cfRule>
  </conditionalFormatting>
  <conditionalFormatting sqref="BR131:CC131 CG131:CK131">
    <cfRule type="expression" dxfId="2865" priority="1362">
      <formula>$BO131=1</formula>
    </cfRule>
  </conditionalFormatting>
  <conditionalFormatting sqref="BR132:CC132 CG132:CK132">
    <cfRule type="expression" dxfId="2864" priority="1361">
      <formula>$BO132=1</formula>
    </cfRule>
  </conditionalFormatting>
  <conditionalFormatting sqref="BR133:CC133 CG133:CK133">
    <cfRule type="expression" dxfId="2863" priority="1360">
      <formula>$BO133=1</formula>
    </cfRule>
  </conditionalFormatting>
  <conditionalFormatting sqref="BR134:CC134 CG134:CK134">
    <cfRule type="expression" dxfId="2862" priority="1358">
      <formula>$BO134=1</formula>
    </cfRule>
    <cfRule type="expression" dxfId="2861" priority="1359">
      <formula>$BO134=3</formula>
    </cfRule>
  </conditionalFormatting>
  <conditionalFormatting sqref="BR135:CC135 CG135:CK135">
    <cfRule type="expression" dxfId="2860" priority="1356">
      <formula>$BO135=1</formula>
    </cfRule>
    <cfRule type="expression" dxfId="2859" priority="1357">
      <formula>$BO135=3</formula>
    </cfRule>
  </conditionalFormatting>
  <conditionalFormatting sqref="BR136:CC136 CG136:CK136">
    <cfRule type="expression" dxfId="2858" priority="1354">
      <formula>$BO136=1</formula>
    </cfRule>
    <cfRule type="expression" dxfId="2857" priority="1355">
      <formula>$BO136=3</formula>
    </cfRule>
  </conditionalFormatting>
  <conditionalFormatting sqref="BR137:CC137 CG137:CK137">
    <cfRule type="expression" dxfId="2856" priority="1349">
      <formula>$BO137=1</formula>
    </cfRule>
    <cfRule type="expression" dxfId="2855" priority="1350">
      <formula>$BO137=3</formula>
    </cfRule>
  </conditionalFormatting>
  <conditionalFormatting sqref="BR138:CC138 CG138:CK138">
    <cfRule type="expression" dxfId="2854" priority="1343">
      <formula>$BO138=1</formula>
    </cfRule>
  </conditionalFormatting>
  <conditionalFormatting sqref="BR139:CC139 CG139:CK139">
    <cfRule type="expression" dxfId="2853" priority="1342">
      <formula>$BO139=1</formula>
    </cfRule>
  </conditionalFormatting>
  <conditionalFormatting sqref="BR140:CC140 CG140:CK140">
    <cfRule type="expression" dxfId="2852" priority="1341">
      <formula>$BO140=1</formula>
    </cfRule>
  </conditionalFormatting>
  <conditionalFormatting sqref="BR141:CC141 CG141:CK141">
    <cfRule type="expression" dxfId="2851" priority="1338">
      <formula>$BO141=1</formula>
    </cfRule>
  </conditionalFormatting>
  <conditionalFormatting sqref="BQ11:CK11 BO11">
    <cfRule type="expression" dxfId="2850" priority="1335">
      <formula>$BO11=1</formula>
    </cfRule>
  </conditionalFormatting>
  <conditionalFormatting sqref="BQ12:CK12 BO12">
    <cfRule type="expression" dxfId="2849" priority="1334">
      <formula>$BO12=1</formula>
    </cfRule>
  </conditionalFormatting>
  <conditionalFormatting sqref="BQ13:CK13 BO13">
    <cfRule type="expression" dxfId="2848" priority="1333">
      <formula>$BO13=1</formula>
    </cfRule>
  </conditionalFormatting>
  <conditionalFormatting sqref="BQ14:CK14 BO14">
    <cfRule type="expression" dxfId="2847" priority="1332">
      <formula>$BO14=1</formula>
    </cfRule>
  </conditionalFormatting>
  <conditionalFormatting sqref="BQ15:CK15 BO15">
    <cfRule type="expression" dxfId="2846" priority="1331">
      <formula>$BO15=1</formula>
    </cfRule>
  </conditionalFormatting>
  <conditionalFormatting sqref="BQ16:CK16 BO16">
    <cfRule type="expression" dxfId="2845" priority="1330">
      <formula>$BO16=1</formula>
    </cfRule>
  </conditionalFormatting>
  <conditionalFormatting sqref="CT17:CW17 BQ17:CK17 BO17">
    <cfRule type="expression" dxfId="2844" priority="1311">
      <formula>$BO17=1</formula>
    </cfRule>
    <cfRule type="expression" dxfId="2843" priority="1329">
      <formula>$BO17=2</formula>
    </cfRule>
  </conditionalFormatting>
  <conditionalFormatting sqref="BQ21:CK21 BO21">
    <cfRule type="expression" dxfId="2842" priority="1325">
      <formula>$BO21=1</formula>
    </cfRule>
  </conditionalFormatting>
  <conditionalFormatting sqref="BQ22:CK22 BO22">
    <cfRule type="expression" dxfId="2841" priority="1324">
      <formula>$BO22=1</formula>
    </cfRule>
  </conditionalFormatting>
  <conditionalFormatting sqref="BQ23:CK23 BO23">
    <cfRule type="expression" dxfId="2840" priority="1323">
      <formula>$BO23=1</formula>
    </cfRule>
  </conditionalFormatting>
  <conditionalFormatting sqref="BQ24:CK24 BO24">
    <cfRule type="expression" dxfId="2839" priority="1322">
      <formula>$BO24=1</formula>
    </cfRule>
  </conditionalFormatting>
  <conditionalFormatting sqref="BQ25:CK25 BO25">
    <cfRule type="expression" dxfId="2838" priority="1321">
      <formula>$BO25=1</formula>
    </cfRule>
  </conditionalFormatting>
  <conditionalFormatting sqref="BQ26:CK26 BO26">
    <cfRule type="expression" dxfId="2837" priority="1320">
      <formula>$BO26=1</formula>
    </cfRule>
  </conditionalFormatting>
  <conditionalFormatting sqref="CT27:CW27 BQ27:CK27 BO27">
    <cfRule type="expression" dxfId="2836" priority="1307">
      <formula>$BO27=1</formula>
    </cfRule>
    <cfRule type="expression" dxfId="2835" priority="1319">
      <formula>$BO$27=3</formula>
    </cfRule>
  </conditionalFormatting>
  <conditionalFormatting sqref="CT28:CW28 BQ28:CK28 BO28">
    <cfRule type="expression" dxfId="2834" priority="1306">
      <formula>$BO28=1</formula>
    </cfRule>
    <cfRule type="expression" dxfId="2833" priority="1318">
      <formula>$BO$28=3</formula>
    </cfRule>
  </conditionalFormatting>
  <conditionalFormatting sqref="CT29:CW29 BQ29:CK29 BO29">
    <cfRule type="expression" dxfId="2832" priority="1305">
      <formula>$BO29=1</formula>
    </cfRule>
    <cfRule type="expression" dxfId="2831" priority="1317">
      <formula>$BO$29=3</formula>
    </cfRule>
  </conditionalFormatting>
  <conditionalFormatting sqref="CT30:CW30 BQ30:CK30 BO30">
    <cfRule type="expression" dxfId="2830" priority="1304">
      <formula>$BO30=1</formula>
    </cfRule>
    <cfRule type="expression" dxfId="2829" priority="1316">
      <formula>$BO$30=3</formula>
    </cfRule>
  </conditionalFormatting>
  <conditionalFormatting sqref="BQ31:CK31 BO31">
    <cfRule type="expression" dxfId="2828" priority="1315">
      <formula>$BO31=1</formula>
    </cfRule>
  </conditionalFormatting>
  <conditionalFormatting sqref="BQ32:CK32 BO32">
    <cfRule type="expression" dxfId="2827" priority="1314">
      <formula>$BO32=1</formula>
    </cfRule>
  </conditionalFormatting>
  <conditionalFormatting sqref="BQ33:CK33 BO33">
    <cfRule type="expression" dxfId="2826" priority="1313">
      <formula>$BO33=1</formula>
    </cfRule>
  </conditionalFormatting>
  <conditionalFormatting sqref="BQ34:CK34 BO34">
    <cfRule type="expression" dxfId="2825" priority="1312">
      <formula>$BO34=1</formula>
    </cfRule>
  </conditionalFormatting>
  <conditionalFormatting sqref="BQ225:CK225 BO225">
    <cfRule type="expression" dxfId="2824" priority="1303">
      <formula>$BO225=1</formula>
    </cfRule>
  </conditionalFormatting>
  <conditionalFormatting sqref="BR124:CK124">
    <cfRule type="expression" dxfId="2823" priority="1279">
      <formula>$BO$124=2</formula>
    </cfRule>
  </conditionalFormatting>
  <conditionalFormatting sqref="BQ226:CK226 BO226">
    <cfRule type="expression" dxfId="2822" priority="1278">
      <formula>$BO226=1</formula>
    </cfRule>
  </conditionalFormatting>
  <conditionalFormatting sqref="BQ227:CK227 BO227">
    <cfRule type="expression" dxfId="2821" priority="1277">
      <formula>$BO227=1</formula>
    </cfRule>
  </conditionalFormatting>
  <conditionalFormatting sqref="BQ228:CK228 BO228">
    <cfRule type="expression" dxfId="2820" priority="1275">
      <formula>$BO228=1</formula>
    </cfRule>
  </conditionalFormatting>
  <conditionalFormatting sqref="BQ229:CK229 BO229">
    <cfRule type="expression" dxfId="2819" priority="1272">
      <formula>$BO229=1</formula>
    </cfRule>
  </conditionalFormatting>
  <conditionalFormatting sqref="BQ230:CK230 BO230">
    <cfRule type="expression" dxfId="2818" priority="1268">
      <formula>$BO230=1</formula>
    </cfRule>
  </conditionalFormatting>
  <conditionalFormatting sqref="BQ231:CK231 BO231">
    <cfRule type="expression" dxfId="2817" priority="1023">
      <formula>$BO231=1</formula>
    </cfRule>
    <cfRule type="expression" dxfId="2816" priority="1263">
      <formula>$BO231=2</formula>
    </cfRule>
  </conditionalFormatting>
  <conditionalFormatting sqref="BQ235:CK235 BO235">
    <cfRule type="expression" dxfId="2815" priority="1233">
      <formula>$BO235=1</formula>
    </cfRule>
  </conditionalFormatting>
  <conditionalFormatting sqref="BQ236:CK236 BO236">
    <cfRule type="expression" dxfId="2814" priority="1223">
      <formula>$BO236=1</formula>
    </cfRule>
  </conditionalFormatting>
  <conditionalFormatting sqref="BQ237:CK237 BO237">
    <cfRule type="expression" dxfId="2813" priority="1212">
      <formula>$BO237=1</formula>
    </cfRule>
  </conditionalFormatting>
  <conditionalFormatting sqref="BQ238:CK238 BO238">
    <cfRule type="expression" dxfId="2812" priority="1200">
      <formula>$BO238=1</formula>
    </cfRule>
  </conditionalFormatting>
  <conditionalFormatting sqref="BQ239:CK239 BO239">
    <cfRule type="expression" dxfId="2811" priority="1187">
      <formula>$BO239=1</formula>
    </cfRule>
  </conditionalFormatting>
  <conditionalFormatting sqref="BQ240:CK240 BO240">
    <cfRule type="expression" dxfId="2810" priority="1173">
      <formula>$BO240=1</formula>
    </cfRule>
  </conditionalFormatting>
  <conditionalFormatting sqref="BQ241:CK241 BO241">
    <cfRule type="expression" dxfId="2809" priority="1014">
      <formula>$BO241=1</formula>
    </cfRule>
    <cfRule type="expression" dxfId="2808" priority="1158">
      <formula>$BO241=3</formula>
    </cfRule>
  </conditionalFormatting>
  <conditionalFormatting sqref="BQ245:CK245 BO245">
    <cfRule type="expression" dxfId="2807" priority="1088">
      <formula>$BO245=1</formula>
    </cfRule>
  </conditionalFormatting>
  <conditionalFormatting sqref="BQ246:CK246 BO246">
    <cfRule type="expression" dxfId="2806" priority="1068">
      <formula>$BO246=1</formula>
    </cfRule>
  </conditionalFormatting>
  <conditionalFormatting sqref="BQ248:CK248 BO248">
    <cfRule type="expression" dxfId="2805" priority="1043">
      <formula>$BO248=1</formula>
    </cfRule>
  </conditionalFormatting>
  <conditionalFormatting sqref="BQ247:CK247 BO247">
    <cfRule type="expression" dxfId="2804" priority="1024">
      <formula>$BO247=1</formula>
    </cfRule>
  </conditionalFormatting>
  <conditionalFormatting sqref="BQ232:CK232 BO232">
    <cfRule type="expression" dxfId="2803" priority="1019">
      <formula>$BO232=1</formula>
    </cfRule>
    <cfRule type="expression" dxfId="2802" priority="1020">
      <formula>$BO232=2</formula>
    </cfRule>
  </conditionalFormatting>
  <conditionalFormatting sqref="BQ233:CK233 BO233">
    <cfRule type="expression" dxfId="2801" priority="1017">
      <formula>$BO233=1</formula>
    </cfRule>
    <cfRule type="expression" dxfId="2800" priority="1018">
      <formula>$BO233=2</formula>
    </cfRule>
  </conditionalFormatting>
  <conditionalFormatting sqref="BQ234:CK234 BO234">
    <cfRule type="expression" dxfId="2799" priority="1015">
      <formula>$BO234=1</formula>
    </cfRule>
    <cfRule type="expression" dxfId="2798" priority="1016">
      <formula>$BO234=2</formula>
    </cfRule>
  </conditionalFormatting>
  <conditionalFormatting sqref="BQ242:CK242 BO242">
    <cfRule type="expression" dxfId="2797" priority="1012">
      <formula>$BO242=1</formula>
    </cfRule>
    <cfRule type="expression" dxfId="2796" priority="1013">
      <formula>$BO242=3</formula>
    </cfRule>
  </conditionalFormatting>
  <conditionalFormatting sqref="BQ243:CK243 BO243">
    <cfRule type="expression" dxfId="2795" priority="1010">
      <formula>$BO243=1</formula>
    </cfRule>
    <cfRule type="expression" dxfId="2794" priority="1011">
      <formula>$BO243=3</formula>
    </cfRule>
  </conditionalFormatting>
  <conditionalFormatting sqref="BQ244:CK244 BO244">
    <cfRule type="expression" dxfId="2793" priority="1008">
      <formula>$BO244=1</formula>
    </cfRule>
    <cfRule type="expression" dxfId="2792" priority="1009">
      <formula>$BO244=3</formula>
    </cfRule>
  </conditionalFormatting>
  <conditionalFormatting sqref="BQ332:CK332 BO332">
    <cfRule type="expression" dxfId="2791" priority="1007">
      <formula>$BO332=1</formula>
    </cfRule>
  </conditionalFormatting>
  <conditionalFormatting sqref="BQ333:CK333 BO333">
    <cfRule type="expression" dxfId="2790" priority="1006">
      <formula>$BO333=1</formula>
    </cfRule>
  </conditionalFormatting>
  <conditionalFormatting sqref="BQ334:CK334 BO334">
    <cfRule type="expression" dxfId="2789" priority="1005">
      <formula>$BO334=1</formula>
    </cfRule>
  </conditionalFormatting>
  <conditionalFormatting sqref="BQ335:CK335 BO335">
    <cfRule type="expression" dxfId="2788" priority="1004">
      <formula>$BO335=1</formula>
    </cfRule>
  </conditionalFormatting>
  <conditionalFormatting sqref="BQ336:CK336 BO336">
    <cfRule type="expression" dxfId="2787" priority="1003">
      <formula>$BO336=1</formula>
    </cfRule>
  </conditionalFormatting>
  <conditionalFormatting sqref="BQ337:CK337 BO337">
    <cfRule type="expression" dxfId="2786" priority="1002">
      <formula>$BO337=1</formula>
    </cfRule>
  </conditionalFormatting>
  <conditionalFormatting sqref="BQ338:CK338 BO338">
    <cfRule type="expression" dxfId="2785" priority="1001">
      <formula>$BO338=1</formula>
    </cfRule>
  </conditionalFormatting>
  <conditionalFormatting sqref="BQ339:CK339 BO339">
    <cfRule type="expression" dxfId="2784" priority="1000">
      <formula>$BO339=1</formula>
    </cfRule>
  </conditionalFormatting>
  <conditionalFormatting sqref="BQ340:CK340 BO340">
    <cfRule type="expression" dxfId="2783" priority="999">
      <formula>$BO340=1</formula>
    </cfRule>
  </conditionalFormatting>
  <conditionalFormatting sqref="BQ341:CK341 BO341">
    <cfRule type="expression" dxfId="2782" priority="998">
      <formula>$BO341=1</formula>
    </cfRule>
  </conditionalFormatting>
  <conditionalFormatting sqref="BQ342:CK342 BO342">
    <cfRule type="expression" dxfId="2781" priority="997">
      <formula>$BO342=1</formula>
    </cfRule>
  </conditionalFormatting>
  <conditionalFormatting sqref="BQ343:CK343 BO343">
    <cfRule type="expression" dxfId="2780" priority="996">
      <formula>$BO343=1</formula>
    </cfRule>
  </conditionalFormatting>
  <conditionalFormatting sqref="BQ344:CK344 BO344">
    <cfRule type="expression" dxfId="2779" priority="995">
      <formula>$BO344=1</formula>
    </cfRule>
  </conditionalFormatting>
  <conditionalFormatting sqref="BQ345:CK345 BO345">
    <cfRule type="expression" dxfId="2778" priority="994">
      <formula>$BO345=1</formula>
    </cfRule>
  </conditionalFormatting>
  <conditionalFormatting sqref="BQ346:CK346 BO346">
    <cfRule type="expression" dxfId="2777" priority="993">
      <formula>$BO346=1</formula>
    </cfRule>
  </conditionalFormatting>
  <conditionalFormatting sqref="BQ347:CK347 BO347">
    <cfRule type="expression" dxfId="2776" priority="992">
      <formula>$BO347=1</formula>
    </cfRule>
  </conditionalFormatting>
  <conditionalFormatting sqref="BQ348:CK348 BO348">
    <cfRule type="expression" dxfId="2775" priority="945">
      <formula>$BO348=1</formula>
    </cfRule>
    <cfRule type="expression" dxfId="2774" priority="991">
      <formula>$BO348=3</formula>
    </cfRule>
  </conditionalFormatting>
  <conditionalFormatting sqref="BQ349:CK349 BO349">
    <cfRule type="expression" dxfId="2773" priority="990">
      <formula>$BO349=1</formula>
    </cfRule>
  </conditionalFormatting>
  <conditionalFormatting sqref="BQ350:CK350 BO350">
    <cfRule type="expression" dxfId="2772" priority="989">
      <formula>$BO350=1</formula>
    </cfRule>
  </conditionalFormatting>
  <conditionalFormatting sqref="BQ351:CK351 BO351">
    <cfRule type="expression" dxfId="2771" priority="988">
      <formula>$BO351=1</formula>
    </cfRule>
  </conditionalFormatting>
  <conditionalFormatting sqref="BQ352:CK352 BO352">
    <cfRule type="expression" dxfId="2770" priority="987">
      <formula>$BO352=1</formula>
    </cfRule>
  </conditionalFormatting>
  <conditionalFormatting sqref="BQ353:CK353 BO353">
    <cfRule type="expression" dxfId="2769" priority="986">
      <formula>$BO353=1</formula>
    </cfRule>
  </conditionalFormatting>
  <conditionalFormatting sqref="BQ354:CK354 BO354">
    <cfRule type="expression" dxfId="2768" priority="985">
      <formula>$BO354=1</formula>
    </cfRule>
  </conditionalFormatting>
  <conditionalFormatting sqref="BQ355:CK355 BO355">
    <cfRule type="expression" dxfId="2767" priority="984">
      <formula>$BO355=1</formula>
    </cfRule>
  </conditionalFormatting>
  <conditionalFormatting sqref="BO333">
    <cfRule type="expression" dxfId="2766" priority="983">
      <formula>$BO333=1</formula>
    </cfRule>
  </conditionalFormatting>
  <conditionalFormatting sqref="BO334">
    <cfRule type="expression" dxfId="2765" priority="982">
      <formula>$BO334=1</formula>
    </cfRule>
  </conditionalFormatting>
  <conditionalFormatting sqref="BO335">
    <cfRule type="expression" dxfId="2764" priority="981">
      <formula>$BO335=1</formula>
    </cfRule>
  </conditionalFormatting>
  <conditionalFormatting sqref="BO336">
    <cfRule type="expression" dxfId="2763" priority="980">
      <formula>$BO336=1</formula>
    </cfRule>
  </conditionalFormatting>
  <conditionalFormatting sqref="BO337">
    <cfRule type="expression" dxfId="2762" priority="979">
      <formula>$BO337=1</formula>
    </cfRule>
  </conditionalFormatting>
  <conditionalFormatting sqref="BO339">
    <cfRule type="expression" dxfId="2761" priority="978">
      <formula>$BO339=1</formula>
    </cfRule>
  </conditionalFormatting>
  <conditionalFormatting sqref="BO340">
    <cfRule type="expression" dxfId="2760" priority="977">
      <formula>$BO340=1</formula>
    </cfRule>
  </conditionalFormatting>
  <conditionalFormatting sqref="BO341">
    <cfRule type="expression" dxfId="2759" priority="976">
      <formula>$BO341=1</formula>
    </cfRule>
  </conditionalFormatting>
  <conditionalFormatting sqref="BO342">
    <cfRule type="expression" dxfId="2758" priority="975">
      <formula>$BO342=1</formula>
    </cfRule>
  </conditionalFormatting>
  <conditionalFormatting sqref="BO342">
    <cfRule type="expression" dxfId="2757" priority="974">
      <formula>$BO342=1</formula>
    </cfRule>
  </conditionalFormatting>
  <conditionalFormatting sqref="BO343">
    <cfRule type="expression" dxfId="2756" priority="973">
      <formula>$BO343=1</formula>
    </cfRule>
  </conditionalFormatting>
  <conditionalFormatting sqref="BO343">
    <cfRule type="expression" dxfId="2755" priority="972">
      <formula>$BO343=1</formula>
    </cfRule>
  </conditionalFormatting>
  <conditionalFormatting sqref="BO344">
    <cfRule type="expression" dxfId="2754" priority="971">
      <formula>$BO344=1</formula>
    </cfRule>
  </conditionalFormatting>
  <conditionalFormatting sqref="BO344">
    <cfRule type="expression" dxfId="2753" priority="970">
      <formula>$BO344=1</formula>
    </cfRule>
  </conditionalFormatting>
  <conditionalFormatting sqref="BO345">
    <cfRule type="expression" dxfId="2752" priority="969">
      <formula>$BO345=1</formula>
    </cfRule>
  </conditionalFormatting>
  <conditionalFormatting sqref="BO345">
    <cfRule type="expression" dxfId="2751" priority="968">
      <formula>$BO345=1</formula>
    </cfRule>
  </conditionalFormatting>
  <conditionalFormatting sqref="BO346">
    <cfRule type="expression" dxfId="2750" priority="967">
      <formula>$BO346=1</formula>
    </cfRule>
  </conditionalFormatting>
  <conditionalFormatting sqref="BO346">
    <cfRule type="expression" dxfId="2749" priority="966">
      <formula>$BO346=1</formula>
    </cfRule>
  </conditionalFormatting>
  <conditionalFormatting sqref="BO347">
    <cfRule type="expression" dxfId="2748" priority="965">
      <formula>$BO347=1</formula>
    </cfRule>
  </conditionalFormatting>
  <conditionalFormatting sqref="BO347">
    <cfRule type="expression" dxfId="2747" priority="964">
      <formula>$BO347=1</formula>
    </cfRule>
  </conditionalFormatting>
  <conditionalFormatting sqref="BO349">
    <cfRule type="expression" dxfId="2746" priority="963">
      <formula>$BO349=1</formula>
    </cfRule>
  </conditionalFormatting>
  <conditionalFormatting sqref="BO350">
    <cfRule type="expression" dxfId="2745" priority="962">
      <formula>$BO350=1</formula>
    </cfRule>
  </conditionalFormatting>
  <conditionalFormatting sqref="BO351">
    <cfRule type="expression" dxfId="2744" priority="961">
      <formula>$BO351=1</formula>
    </cfRule>
  </conditionalFormatting>
  <conditionalFormatting sqref="BO352">
    <cfRule type="expression" dxfId="2743" priority="960">
      <formula>$BO352=1</formula>
    </cfRule>
  </conditionalFormatting>
  <conditionalFormatting sqref="BO352">
    <cfRule type="expression" dxfId="2742" priority="959">
      <formula>$BO352=1</formula>
    </cfRule>
  </conditionalFormatting>
  <conditionalFormatting sqref="BO352">
    <cfRule type="expression" dxfId="2741" priority="958">
      <formula>$BO352=1</formula>
    </cfRule>
  </conditionalFormatting>
  <conditionalFormatting sqref="BO353">
    <cfRule type="expression" dxfId="2740" priority="957">
      <formula>$BO353=1</formula>
    </cfRule>
  </conditionalFormatting>
  <conditionalFormatting sqref="BO353">
    <cfRule type="expression" dxfId="2739" priority="956">
      <formula>$BO353=1</formula>
    </cfRule>
  </conditionalFormatting>
  <conditionalFormatting sqref="BO353">
    <cfRule type="expression" dxfId="2738" priority="955">
      <formula>$BO353=1</formula>
    </cfRule>
  </conditionalFormatting>
  <conditionalFormatting sqref="BO354">
    <cfRule type="expression" dxfId="2737" priority="954">
      <formula>$BO354=1</formula>
    </cfRule>
  </conditionalFormatting>
  <conditionalFormatting sqref="BO354">
    <cfRule type="expression" dxfId="2736" priority="953">
      <formula>$BO354=1</formula>
    </cfRule>
  </conditionalFormatting>
  <conditionalFormatting sqref="BO354">
    <cfRule type="expression" dxfId="2735" priority="952">
      <formula>$BO354=1</formula>
    </cfRule>
  </conditionalFormatting>
  <conditionalFormatting sqref="BO355">
    <cfRule type="expression" dxfId="2734" priority="951">
      <formula>$BO355=1</formula>
    </cfRule>
  </conditionalFormatting>
  <conditionalFormatting sqref="BO355">
    <cfRule type="expression" dxfId="2733" priority="950">
      <formula>$BO355=1</formula>
    </cfRule>
  </conditionalFormatting>
  <conditionalFormatting sqref="BO355">
    <cfRule type="expression" dxfId="2732" priority="949">
      <formula>$BO355=1</formula>
    </cfRule>
  </conditionalFormatting>
  <conditionalFormatting sqref="BO355">
    <cfRule type="expression" dxfId="2731" priority="948">
      <formula>$BO355=1</formula>
    </cfRule>
  </conditionalFormatting>
  <conditionalFormatting sqref="BO355">
    <cfRule type="expression" dxfId="2730" priority="947">
      <formula>$BO355=1</formula>
    </cfRule>
  </conditionalFormatting>
  <conditionalFormatting sqref="BO355">
    <cfRule type="expression" dxfId="2729" priority="946">
      <formula>$BO355=1</formula>
    </cfRule>
  </conditionalFormatting>
  <conditionalFormatting sqref="BQ349:CK349 BO349">
    <cfRule type="expression" dxfId="2728" priority="943">
      <formula>$BO349=1</formula>
    </cfRule>
    <cfRule type="expression" dxfId="2727" priority="944">
      <formula>$BO349=3</formula>
    </cfRule>
  </conditionalFormatting>
  <conditionalFormatting sqref="BQ350:CK350 BO350">
    <cfRule type="expression" dxfId="2726" priority="942">
      <formula>$BO350=1</formula>
    </cfRule>
  </conditionalFormatting>
  <conditionalFormatting sqref="BO350">
    <cfRule type="expression" dxfId="2725" priority="941">
      <formula>$BO350=1</formula>
    </cfRule>
  </conditionalFormatting>
  <conditionalFormatting sqref="BQ350:CK350 BO350">
    <cfRule type="expression" dxfId="2724" priority="939">
      <formula>$BO350=1</formula>
    </cfRule>
    <cfRule type="expression" dxfId="2723" priority="940">
      <formula>$BO350=3</formula>
    </cfRule>
  </conditionalFormatting>
  <conditionalFormatting sqref="BQ351:CK351 BO351">
    <cfRule type="expression" dxfId="2722" priority="938">
      <formula>$BO351=1</formula>
    </cfRule>
  </conditionalFormatting>
  <conditionalFormatting sqref="BO351">
    <cfRule type="expression" dxfId="2721" priority="937">
      <formula>$BO351=1</formula>
    </cfRule>
  </conditionalFormatting>
  <conditionalFormatting sqref="BQ351:CK351 BO351">
    <cfRule type="expression" dxfId="2720" priority="936">
      <formula>$BO351=1</formula>
    </cfRule>
  </conditionalFormatting>
  <conditionalFormatting sqref="BO351">
    <cfRule type="expression" dxfId="2719" priority="935">
      <formula>$BO351=1</formula>
    </cfRule>
  </conditionalFormatting>
  <conditionalFormatting sqref="BQ351:CK351 BO351">
    <cfRule type="expression" dxfId="2718" priority="933">
      <formula>$BO351=1</formula>
    </cfRule>
    <cfRule type="expression" dxfId="2717" priority="934">
      <formula>$BO351=3</formula>
    </cfRule>
  </conditionalFormatting>
  <conditionalFormatting sqref="BQ439:CK439 BO439">
    <cfRule type="expression" dxfId="2716" priority="932">
      <formula>$BO439=1</formula>
    </cfRule>
  </conditionalFormatting>
  <conditionalFormatting sqref="BQ440:CK440 BO440">
    <cfRule type="expression" dxfId="2715" priority="931">
      <formula>$BO440=1</formula>
    </cfRule>
  </conditionalFormatting>
  <conditionalFormatting sqref="BQ441:CK441 BO441">
    <cfRule type="expression" dxfId="2714" priority="930">
      <formula>$BO441=1</formula>
    </cfRule>
  </conditionalFormatting>
  <conditionalFormatting sqref="BQ442:CK442 BO442">
    <cfRule type="expression" dxfId="2713" priority="929">
      <formula>$BO442=1</formula>
    </cfRule>
  </conditionalFormatting>
  <conditionalFormatting sqref="BQ443:CK443 BO443">
    <cfRule type="expression" dxfId="2712" priority="928">
      <formula>$BO443=1</formula>
    </cfRule>
  </conditionalFormatting>
  <conditionalFormatting sqref="BQ444:CK444 BO444">
    <cfRule type="expression" dxfId="2711" priority="927">
      <formula>$BO444=1</formula>
    </cfRule>
  </conditionalFormatting>
  <conditionalFormatting sqref="BQ445:CK445 BO445">
    <cfRule type="expression" dxfId="2710" priority="908">
      <formula>$BO445=1</formula>
    </cfRule>
    <cfRule type="expression" dxfId="2709" priority="926">
      <formula>$BO445=2</formula>
    </cfRule>
  </conditionalFormatting>
  <conditionalFormatting sqref="BQ449:CK449 BO449">
    <cfRule type="expression" dxfId="2708" priority="922">
      <formula>$BO449=1</formula>
    </cfRule>
  </conditionalFormatting>
  <conditionalFormatting sqref="BQ450:CK450 BO450">
    <cfRule type="expression" dxfId="2707" priority="921">
      <formula>$BO450=1</formula>
    </cfRule>
  </conditionalFormatting>
  <conditionalFormatting sqref="BQ451:CK451 BO451">
    <cfRule type="expression" dxfId="2706" priority="920">
      <formula>$BO451=1</formula>
    </cfRule>
  </conditionalFormatting>
  <conditionalFormatting sqref="BQ452:CK452 BO452">
    <cfRule type="expression" dxfId="2705" priority="919">
      <formula>$BO452=1</formula>
    </cfRule>
  </conditionalFormatting>
  <conditionalFormatting sqref="BQ453:CK453 BO453">
    <cfRule type="expression" dxfId="2704" priority="918">
      <formula>$BO453=1</formula>
    </cfRule>
  </conditionalFormatting>
  <conditionalFormatting sqref="BQ454:CK454 BO454">
    <cfRule type="expression" dxfId="2703" priority="917">
      <formula>$BO454=1</formula>
    </cfRule>
  </conditionalFormatting>
  <conditionalFormatting sqref="BQ455:CK455 BO455">
    <cfRule type="expression" dxfId="2702" priority="898">
      <formula>$BO455=1</formula>
    </cfRule>
    <cfRule type="expression" dxfId="2701" priority="916">
      <formula>$BO455=3</formula>
    </cfRule>
  </conditionalFormatting>
  <conditionalFormatting sqref="BQ459:CK459 BO459">
    <cfRule type="expression" dxfId="2700" priority="912">
      <formula>$BO459=1</formula>
    </cfRule>
  </conditionalFormatting>
  <conditionalFormatting sqref="BQ460:CK460 BO460">
    <cfRule type="expression" dxfId="2699" priority="911">
      <formula>$BO460=1</formula>
    </cfRule>
  </conditionalFormatting>
  <conditionalFormatting sqref="BQ461:CK461 BO461">
    <cfRule type="expression" dxfId="2698" priority="910">
      <formula>$BO461=1</formula>
    </cfRule>
  </conditionalFormatting>
  <conditionalFormatting sqref="BQ462:CK462 BO462">
    <cfRule type="expression" dxfId="2697" priority="909">
      <formula>$BO462=1</formula>
    </cfRule>
  </conditionalFormatting>
  <conditionalFormatting sqref="BQ446:CK446 BO446">
    <cfRule type="expression" dxfId="2696" priority="906">
      <formula>$BO446=1</formula>
    </cfRule>
    <cfRule type="expression" dxfId="2695" priority="907">
      <formula>$BO446=2</formula>
    </cfRule>
  </conditionalFormatting>
  <conditionalFormatting sqref="BQ447:CK447 BO447">
    <cfRule type="expression" dxfId="2694" priority="903">
      <formula>$BO447=1</formula>
    </cfRule>
    <cfRule type="expression" dxfId="2693" priority="904">
      <formula>$BO447=2</formula>
    </cfRule>
  </conditionalFormatting>
  <conditionalFormatting sqref="BQ448:CK448 BO448">
    <cfRule type="expression" dxfId="2692" priority="899">
      <formula>$BO448=1</formula>
    </cfRule>
    <cfRule type="expression" dxfId="2691" priority="900">
      <formula>$BO448=2</formula>
    </cfRule>
  </conditionalFormatting>
  <conditionalFormatting sqref="BQ456:CK456 BO456">
    <cfRule type="expression" dxfId="2690" priority="896">
      <formula>$BO456=1</formula>
    </cfRule>
    <cfRule type="expression" dxfId="2689" priority="897">
      <formula>$BO456=3</formula>
    </cfRule>
  </conditionalFormatting>
  <conditionalFormatting sqref="BQ457:CK457 BO457">
    <cfRule type="expression" dxfId="2688" priority="894">
      <formula>$BO457=1</formula>
    </cfRule>
    <cfRule type="expression" dxfId="2687" priority="895">
      <formula>$BO457=3</formula>
    </cfRule>
  </conditionalFormatting>
  <conditionalFormatting sqref="BQ458:CK458 BO458">
    <cfRule type="expression" dxfId="2686" priority="892">
      <formula>$BO458=1</formula>
    </cfRule>
    <cfRule type="expression" dxfId="2685" priority="893">
      <formula>$BO458=3</formula>
    </cfRule>
  </conditionalFormatting>
  <conditionalFormatting sqref="BQ546:CK546 BO546">
    <cfRule type="expression" dxfId="2684" priority="891">
      <formula>$BO546=1</formula>
    </cfRule>
  </conditionalFormatting>
  <conditionalFormatting sqref="BQ547:CK547 BO547">
    <cfRule type="expression" dxfId="2683" priority="890">
      <formula>$BO547=1</formula>
    </cfRule>
  </conditionalFormatting>
  <conditionalFormatting sqref="BQ548:CK548 BO548">
    <cfRule type="expression" dxfId="2682" priority="889">
      <formula>$BO548=1</formula>
    </cfRule>
  </conditionalFormatting>
  <conditionalFormatting sqref="BQ549:CK549 BO549">
    <cfRule type="expression" dxfId="2681" priority="888">
      <formula>$BO549=1</formula>
    </cfRule>
  </conditionalFormatting>
  <conditionalFormatting sqref="BQ550:CK550 BO550">
    <cfRule type="expression" dxfId="2680" priority="887">
      <formula>$BO550=1</formula>
    </cfRule>
  </conditionalFormatting>
  <conditionalFormatting sqref="BQ551:CK551 BO551">
    <cfRule type="expression" dxfId="2679" priority="886">
      <formula>$BO551=1</formula>
    </cfRule>
  </conditionalFormatting>
  <conditionalFormatting sqref="BQ552:CK552 BO552">
    <cfRule type="expression" dxfId="2678" priority="867">
      <formula>$BO552=1</formula>
    </cfRule>
    <cfRule type="expression" dxfId="2677" priority="885">
      <formula>$BO552=2</formula>
    </cfRule>
  </conditionalFormatting>
  <conditionalFormatting sqref="BQ556:CK556 BO556">
    <cfRule type="expression" dxfId="2676" priority="881">
      <formula>$BO556=1</formula>
    </cfRule>
  </conditionalFormatting>
  <conditionalFormatting sqref="BQ557:CK557 BO557">
    <cfRule type="expression" dxfId="2675" priority="880">
      <formula>$BO557=1</formula>
    </cfRule>
  </conditionalFormatting>
  <conditionalFormatting sqref="BQ558:CK558 BO558">
    <cfRule type="expression" dxfId="2674" priority="879">
      <formula>$BO558=1</formula>
    </cfRule>
  </conditionalFormatting>
  <conditionalFormatting sqref="BQ559:CK559 BO559">
    <cfRule type="expression" dxfId="2673" priority="878">
      <formula>$BO559=1</formula>
    </cfRule>
  </conditionalFormatting>
  <conditionalFormatting sqref="BQ560:CK560 BO560">
    <cfRule type="expression" dxfId="2672" priority="877">
      <formula>$BO560=1</formula>
    </cfRule>
  </conditionalFormatting>
  <conditionalFormatting sqref="BQ561:CK561 BO561">
    <cfRule type="expression" dxfId="2671" priority="876">
      <formula>$BO561=1</formula>
    </cfRule>
  </conditionalFormatting>
  <conditionalFormatting sqref="BQ562:CK562 BO562">
    <cfRule type="expression" dxfId="2670" priority="860">
      <formula>$BO562=1</formula>
    </cfRule>
    <cfRule type="expression" dxfId="2669" priority="875">
      <formula>$BO562=3</formula>
    </cfRule>
  </conditionalFormatting>
  <conditionalFormatting sqref="BQ566:CK566 BO566">
    <cfRule type="expression" dxfId="2668" priority="871">
      <formula>$BO566=1</formula>
    </cfRule>
  </conditionalFormatting>
  <conditionalFormatting sqref="BQ567:CK567 BO567">
    <cfRule type="expression" dxfId="2667" priority="870">
      <formula>$BO567=1</formula>
    </cfRule>
  </conditionalFormatting>
  <conditionalFormatting sqref="BQ568:CK568 BO568">
    <cfRule type="expression" dxfId="2666" priority="869">
      <formula>$BO568=1</formula>
    </cfRule>
  </conditionalFormatting>
  <conditionalFormatting sqref="BQ569:CK569 BO569">
    <cfRule type="expression" dxfId="2665" priority="868">
      <formula>$BO569=1</formula>
    </cfRule>
  </conditionalFormatting>
  <conditionalFormatting sqref="BQ553:CK553 BO553">
    <cfRule type="expression" dxfId="2664" priority="865">
      <formula>$BO553=1</formula>
    </cfRule>
    <cfRule type="expression" dxfId="2663" priority="866">
      <formula>$BO553=2</formula>
    </cfRule>
  </conditionalFormatting>
  <conditionalFormatting sqref="BQ554:CK554 BO554">
    <cfRule type="expression" dxfId="2662" priority="863">
      <formula>$BO554=1</formula>
    </cfRule>
    <cfRule type="expression" dxfId="2661" priority="864">
      <formula>$BO554=2</formula>
    </cfRule>
  </conditionalFormatting>
  <conditionalFormatting sqref="BQ555:CK555 BO555">
    <cfRule type="expression" dxfId="2660" priority="861">
      <formula>$BO555=1</formula>
    </cfRule>
    <cfRule type="expression" dxfId="2659" priority="862">
      <formula>$BO555=2</formula>
    </cfRule>
  </conditionalFormatting>
  <conditionalFormatting sqref="BQ563:CK563 BO563">
    <cfRule type="expression" dxfId="2658" priority="858">
      <formula>$BO563=1</formula>
    </cfRule>
    <cfRule type="expression" dxfId="2657" priority="859">
      <formula>$BO563=3</formula>
    </cfRule>
  </conditionalFormatting>
  <conditionalFormatting sqref="BQ564:CK564 BO564">
    <cfRule type="expression" dxfId="2656" priority="856">
      <formula>$BO564=1</formula>
    </cfRule>
    <cfRule type="expression" dxfId="2655" priority="857">
      <formula>$BO564=3</formula>
    </cfRule>
  </conditionalFormatting>
  <conditionalFormatting sqref="BQ565:CK565 BO565">
    <cfRule type="expression" dxfId="2654" priority="854">
      <formula>$BO565=1</formula>
    </cfRule>
    <cfRule type="expression" dxfId="2653" priority="855">
      <formula>$BO565=3</formula>
    </cfRule>
  </conditionalFormatting>
  <conditionalFormatting sqref="BQ653:BQ676 BQ653:CK653 BO653">
    <cfRule type="expression" dxfId="2652" priority="853">
      <formula>$BO653=1</formula>
    </cfRule>
  </conditionalFormatting>
  <conditionalFormatting sqref="BQ654:CK654 BO654">
    <cfRule type="expression" dxfId="2651" priority="852">
      <formula>$BO654=1</formula>
    </cfRule>
  </conditionalFormatting>
  <conditionalFormatting sqref="BQ655:CK655 BO655">
    <cfRule type="expression" dxfId="2650" priority="851">
      <formula>$BO655=1</formula>
    </cfRule>
  </conditionalFormatting>
  <conditionalFormatting sqref="BQ656:CK656 BO656">
    <cfRule type="expression" dxfId="2649" priority="850">
      <formula>$BO656=1</formula>
    </cfRule>
  </conditionalFormatting>
  <conditionalFormatting sqref="BQ657:CK657 BO657">
    <cfRule type="expression" dxfId="2648" priority="849">
      <formula>$BO657=1</formula>
    </cfRule>
  </conditionalFormatting>
  <conditionalFormatting sqref="BQ658:CK658 BO658">
    <cfRule type="expression" dxfId="2647" priority="848">
      <formula>$BO658=1</formula>
    </cfRule>
  </conditionalFormatting>
  <conditionalFormatting sqref="BQ659:CK659 BO659">
    <cfRule type="expression" dxfId="2646" priority="829">
      <formula>$BO659=1</formula>
    </cfRule>
    <cfRule type="expression" dxfId="2645" priority="847">
      <formula>$BO659=2</formula>
    </cfRule>
  </conditionalFormatting>
  <conditionalFormatting sqref="BQ663:CK663 BO663">
    <cfRule type="expression" dxfId="2644" priority="843">
      <formula>$BO663=1</formula>
    </cfRule>
  </conditionalFormatting>
  <conditionalFormatting sqref="BQ664:CK664 BO664">
    <cfRule type="expression" dxfId="2643" priority="842">
      <formula>$BO664=1</formula>
    </cfRule>
  </conditionalFormatting>
  <conditionalFormatting sqref="BQ665:CK665 BO665">
    <cfRule type="expression" dxfId="2642" priority="841">
      <formula>$BO665=1</formula>
    </cfRule>
  </conditionalFormatting>
  <conditionalFormatting sqref="BQ666:CK666 BO666">
    <cfRule type="expression" dxfId="2641" priority="840">
      <formula>$BO666=1</formula>
    </cfRule>
  </conditionalFormatting>
  <conditionalFormatting sqref="BQ667:CK667 BO667">
    <cfRule type="expression" dxfId="2640" priority="839">
      <formula>$BO667=1</formula>
    </cfRule>
  </conditionalFormatting>
  <conditionalFormatting sqref="BQ668:CK668 BO668">
    <cfRule type="expression" dxfId="2639" priority="838">
      <formula>$BO668=1</formula>
    </cfRule>
  </conditionalFormatting>
  <conditionalFormatting sqref="BQ669:CK669 BO669">
    <cfRule type="expression" dxfId="2638" priority="822">
      <formula>$BO669=1</formula>
    </cfRule>
    <cfRule type="expression" dxfId="2637" priority="837">
      <formula>$BO669=3</formula>
    </cfRule>
  </conditionalFormatting>
  <conditionalFormatting sqref="BQ670:CK670 BO670">
    <cfRule type="expression" dxfId="2636" priority="836">
      <formula>$BO670=1</formula>
    </cfRule>
  </conditionalFormatting>
  <conditionalFormatting sqref="BQ671:CK671 BO671">
    <cfRule type="expression" dxfId="2635" priority="835">
      <formula>$BO671=1</formula>
    </cfRule>
  </conditionalFormatting>
  <conditionalFormatting sqref="BQ672:CK672 BO672">
    <cfRule type="expression" dxfId="2634" priority="834">
      <formula>$BO672=1</formula>
    </cfRule>
  </conditionalFormatting>
  <conditionalFormatting sqref="BQ673:CK673 BO673">
    <cfRule type="expression" dxfId="2633" priority="833">
      <formula>$BO673=1</formula>
    </cfRule>
  </conditionalFormatting>
  <conditionalFormatting sqref="BQ674:CK674 BO674">
    <cfRule type="expression" dxfId="2632" priority="832">
      <formula>$BO674=1</formula>
    </cfRule>
  </conditionalFormatting>
  <conditionalFormatting sqref="BQ675:CK675 BO675">
    <cfRule type="expression" dxfId="2631" priority="831">
      <formula>$BO675=1</formula>
    </cfRule>
  </conditionalFormatting>
  <conditionalFormatting sqref="BQ676:CK676 BO676">
    <cfRule type="expression" dxfId="2630" priority="830">
      <formula>$BO676=1</formula>
    </cfRule>
  </conditionalFormatting>
  <conditionalFormatting sqref="BQ660:CK660 BO660">
    <cfRule type="expression" dxfId="2629" priority="827">
      <formula>$BO660=1</formula>
    </cfRule>
    <cfRule type="expression" dxfId="2628" priority="828">
      <formula>$BO660=2</formula>
    </cfRule>
  </conditionalFormatting>
  <conditionalFormatting sqref="BQ661:CK661 BO661">
    <cfRule type="expression" dxfId="2627" priority="825">
      <formula>$BO661=1</formula>
    </cfRule>
    <cfRule type="expression" dxfId="2626" priority="826">
      <formula>$BO661=2</formula>
    </cfRule>
  </conditionalFormatting>
  <conditionalFormatting sqref="BQ662:CK662 BO662">
    <cfRule type="expression" dxfId="2625" priority="823">
      <formula>$BO662=1</formula>
    </cfRule>
    <cfRule type="expression" dxfId="2624" priority="824">
      <formula>$BO662=2</formula>
    </cfRule>
  </conditionalFormatting>
  <conditionalFormatting sqref="BQ670:CK670 BO670">
    <cfRule type="expression" dxfId="2623" priority="820">
      <formula>$BO670=1</formula>
    </cfRule>
    <cfRule type="expression" dxfId="2622" priority="821">
      <formula>$BO670=3</formula>
    </cfRule>
  </conditionalFormatting>
  <conditionalFormatting sqref="BQ671:CK671 BO671">
    <cfRule type="expression" dxfId="2621" priority="819">
      <formula>$BO671=1</formula>
    </cfRule>
  </conditionalFormatting>
  <conditionalFormatting sqref="BQ671:CK671 BO671">
    <cfRule type="expression" dxfId="2620" priority="817">
      <formula>$BO671=1</formula>
    </cfRule>
    <cfRule type="expression" dxfId="2619" priority="818">
      <formula>$BO671=3</formula>
    </cfRule>
  </conditionalFormatting>
  <conditionalFormatting sqref="BQ672:CK672 BO672">
    <cfRule type="expression" dxfId="2618" priority="816">
      <formula>$BO672=1</formula>
    </cfRule>
  </conditionalFormatting>
  <conditionalFormatting sqref="BQ672:CK672 BO672">
    <cfRule type="expression" dxfId="2617" priority="815">
      <formula>$BO672=1</formula>
    </cfRule>
  </conditionalFormatting>
  <conditionalFormatting sqref="BQ672:CK672 BO672">
    <cfRule type="expression" dxfId="2616" priority="813">
      <formula>$BO672=1</formula>
    </cfRule>
    <cfRule type="expression" dxfId="2615" priority="814">
      <formula>$BO672=3</formula>
    </cfRule>
  </conditionalFormatting>
  <conditionalFormatting sqref="CN11">
    <cfRule type="expression" dxfId="2614" priority="812">
      <formula>$BO11=1</formula>
    </cfRule>
  </conditionalFormatting>
  <conditionalFormatting sqref="CN12">
    <cfRule type="expression" dxfId="2613" priority="811">
      <formula>$BO12=1</formula>
    </cfRule>
  </conditionalFormatting>
  <conditionalFormatting sqref="CN13">
    <cfRule type="expression" dxfId="2612" priority="810">
      <formula>$BO13=1</formula>
    </cfRule>
  </conditionalFormatting>
  <conditionalFormatting sqref="CN14">
    <cfRule type="expression" dxfId="2611" priority="809">
      <formula>$BO14=1</formula>
    </cfRule>
  </conditionalFormatting>
  <conditionalFormatting sqref="CN15">
    <cfRule type="expression" dxfId="2610" priority="808">
      <formula>$BO15=1</formula>
    </cfRule>
  </conditionalFormatting>
  <conditionalFormatting sqref="CN16">
    <cfRule type="expression" dxfId="2609" priority="807">
      <formula>$BO16=1</formula>
    </cfRule>
  </conditionalFormatting>
  <conditionalFormatting sqref="CN17">
    <cfRule type="expression" dxfId="2608" priority="805">
      <formula>$BO17=1</formula>
    </cfRule>
    <cfRule type="expression" dxfId="2607" priority="806">
      <formula>$BO$17=2</formula>
    </cfRule>
  </conditionalFormatting>
  <conditionalFormatting sqref="CN18">
    <cfRule type="expression" dxfId="2606" priority="803">
      <formula>$BO18=1</formula>
    </cfRule>
    <cfRule type="expression" dxfId="2605" priority="804">
      <formula>$BO$18=2</formula>
    </cfRule>
  </conditionalFormatting>
  <conditionalFormatting sqref="CN19">
    <cfRule type="expression" dxfId="2604" priority="801">
      <formula>$BO19=1</formula>
    </cfRule>
    <cfRule type="expression" dxfId="2603" priority="802">
      <formula>$BP$19=2</formula>
    </cfRule>
  </conditionalFormatting>
  <conditionalFormatting sqref="CN20">
    <cfRule type="expression" dxfId="2602" priority="799">
      <formula>$BO20=1</formula>
    </cfRule>
    <cfRule type="expression" dxfId="2601" priority="800">
      <formula>$BO$20=2</formula>
    </cfRule>
  </conditionalFormatting>
  <conditionalFormatting sqref="CN21">
    <cfRule type="expression" dxfId="2600" priority="798">
      <formula>$BO21=1</formula>
    </cfRule>
  </conditionalFormatting>
  <conditionalFormatting sqref="CN22">
    <cfRule type="expression" dxfId="2599" priority="797">
      <formula>$BO22=1</formula>
    </cfRule>
  </conditionalFormatting>
  <conditionalFormatting sqref="CN23">
    <cfRule type="expression" dxfId="2598" priority="796">
      <formula>$BO23=1</formula>
    </cfRule>
  </conditionalFormatting>
  <conditionalFormatting sqref="CN24">
    <cfRule type="expression" dxfId="2597" priority="795">
      <formula>$BO24=1</formula>
    </cfRule>
  </conditionalFormatting>
  <conditionalFormatting sqref="CN25">
    <cfRule type="expression" dxfId="2596" priority="794">
      <formula>$BO25=1</formula>
    </cfRule>
  </conditionalFormatting>
  <conditionalFormatting sqref="CN26">
    <cfRule type="expression" dxfId="2595" priority="793">
      <formula>$BO26=1</formula>
    </cfRule>
  </conditionalFormatting>
  <conditionalFormatting sqref="CN27">
    <cfRule type="expression" dxfId="2594" priority="791">
      <formula>$BO27=1</formula>
    </cfRule>
    <cfRule type="expression" dxfId="2593" priority="792">
      <formula>$BO$27=3</formula>
    </cfRule>
  </conditionalFormatting>
  <conditionalFormatting sqref="CN28">
    <cfRule type="expression" dxfId="2592" priority="789">
      <formula>$BO28=1</formula>
    </cfRule>
    <cfRule type="expression" dxfId="2591" priority="790">
      <formula>$BO$28=3</formula>
    </cfRule>
  </conditionalFormatting>
  <conditionalFormatting sqref="CN29">
    <cfRule type="expression" dxfId="2590" priority="787">
      <formula>$BO29=1</formula>
    </cfRule>
    <cfRule type="expression" dxfId="2589" priority="788">
      <formula>$BO$29=3</formula>
    </cfRule>
  </conditionalFormatting>
  <conditionalFormatting sqref="CN30">
    <cfRule type="expression" dxfId="2588" priority="785">
      <formula>$BO30=1</formula>
    </cfRule>
    <cfRule type="expression" dxfId="2587" priority="786">
      <formula>$BO$30=3</formula>
    </cfRule>
  </conditionalFormatting>
  <conditionalFormatting sqref="CN31">
    <cfRule type="expression" dxfId="2586" priority="784">
      <formula>$BO31=1</formula>
    </cfRule>
  </conditionalFormatting>
  <conditionalFormatting sqref="CN32">
    <cfRule type="expression" dxfId="2585" priority="783">
      <formula>$BO32=1</formula>
    </cfRule>
  </conditionalFormatting>
  <conditionalFormatting sqref="CN33">
    <cfRule type="expression" dxfId="2584" priority="782">
      <formula>$BO33=1</formula>
    </cfRule>
  </conditionalFormatting>
  <conditionalFormatting sqref="CN34">
    <cfRule type="expression" dxfId="2583" priority="781">
      <formula>$BO34=1</formula>
    </cfRule>
  </conditionalFormatting>
  <conditionalFormatting sqref="CN11:CR11">
    <cfRule type="expression" dxfId="2582" priority="780">
      <formula>$BO11=1</formula>
    </cfRule>
  </conditionalFormatting>
  <conditionalFormatting sqref="CN12:CR12">
    <cfRule type="expression" dxfId="2581" priority="779">
      <formula>$BO12=1</formula>
    </cfRule>
  </conditionalFormatting>
  <conditionalFormatting sqref="CN13:CR13">
    <cfRule type="expression" dxfId="2580" priority="778">
      <formula>$BO13=1</formula>
    </cfRule>
  </conditionalFormatting>
  <conditionalFormatting sqref="CN14:CR14">
    <cfRule type="expression" dxfId="2579" priority="777">
      <formula>$BO14=1</formula>
    </cfRule>
  </conditionalFormatting>
  <conditionalFormatting sqref="CN15:CR15">
    <cfRule type="expression" dxfId="2578" priority="776">
      <formula>$BO15=1</formula>
    </cfRule>
  </conditionalFormatting>
  <conditionalFormatting sqref="CN16:CR16">
    <cfRule type="expression" dxfId="2577" priority="775">
      <formula>$BO16=1</formula>
    </cfRule>
  </conditionalFormatting>
  <conditionalFormatting sqref="CN17:CR17">
    <cfRule type="expression" dxfId="2576" priority="773">
      <formula>$BO17=1</formula>
    </cfRule>
    <cfRule type="expression" dxfId="2575" priority="774">
      <formula>$BO$17=2</formula>
    </cfRule>
  </conditionalFormatting>
  <conditionalFormatting sqref="CN18:CR18">
    <cfRule type="expression" dxfId="2574" priority="771">
      <formula>$BO18=1</formula>
    </cfRule>
    <cfRule type="expression" dxfId="2573" priority="772">
      <formula>$BO$18=2</formula>
    </cfRule>
  </conditionalFormatting>
  <conditionalFormatting sqref="CN19:CR19">
    <cfRule type="expression" dxfId="2572" priority="769">
      <formula>$BO19=1</formula>
    </cfRule>
    <cfRule type="expression" dxfId="2571" priority="770">
      <formula>$BP$19=2</formula>
    </cfRule>
  </conditionalFormatting>
  <conditionalFormatting sqref="CN20:CR20">
    <cfRule type="expression" dxfId="2570" priority="767">
      <formula>$BO20=1</formula>
    </cfRule>
    <cfRule type="expression" dxfId="2569" priority="768">
      <formula>$BO$20=2</formula>
    </cfRule>
  </conditionalFormatting>
  <conditionalFormatting sqref="CN21:CR21">
    <cfRule type="expression" dxfId="2568" priority="766">
      <formula>$BO21=1</formula>
    </cfRule>
  </conditionalFormatting>
  <conditionalFormatting sqref="CN22:CR22">
    <cfRule type="expression" dxfId="2567" priority="765">
      <formula>$BO22=1</formula>
    </cfRule>
  </conditionalFormatting>
  <conditionalFormatting sqref="CN23:CR23">
    <cfRule type="expression" dxfId="2566" priority="764">
      <formula>$BO23=1</formula>
    </cfRule>
  </conditionalFormatting>
  <conditionalFormatting sqref="CN24:CR24">
    <cfRule type="expression" dxfId="2565" priority="763">
      <formula>$BO24=1</formula>
    </cfRule>
  </conditionalFormatting>
  <conditionalFormatting sqref="CN25:CR25">
    <cfRule type="expression" dxfId="2564" priority="762">
      <formula>$BO25=1</formula>
    </cfRule>
  </conditionalFormatting>
  <conditionalFormatting sqref="CN26:CR26">
    <cfRule type="expression" dxfId="2563" priority="761">
      <formula>$BO26=1</formula>
    </cfRule>
  </conditionalFormatting>
  <conditionalFormatting sqref="CN27:CR27">
    <cfRule type="expression" dxfId="2562" priority="759">
      <formula>$BO27=1</formula>
    </cfRule>
    <cfRule type="expression" dxfId="2561" priority="760">
      <formula>$BO$27=3</formula>
    </cfRule>
  </conditionalFormatting>
  <conditionalFormatting sqref="CN28:CR28">
    <cfRule type="expression" dxfId="2560" priority="757">
      <formula>$BO28=1</formula>
    </cfRule>
    <cfRule type="expression" dxfId="2559" priority="758">
      <formula>$BO$28=3</formula>
    </cfRule>
  </conditionalFormatting>
  <conditionalFormatting sqref="CN29:CR29">
    <cfRule type="expression" dxfId="2558" priority="755">
      <formula>$BO29=1</formula>
    </cfRule>
    <cfRule type="expression" dxfId="2557" priority="756">
      <formula>$BO$29=3</formula>
    </cfRule>
  </conditionalFormatting>
  <conditionalFormatting sqref="CN30:CR30">
    <cfRule type="expression" dxfId="2556" priority="753">
      <formula>$BO30=1</formula>
    </cfRule>
    <cfRule type="expression" dxfId="2555" priority="754">
      <formula>$BO$30=3</formula>
    </cfRule>
  </conditionalFormatting>
  <conditionalFormatting sqref="CN31:CR31">
    <cfRule type="expression" dxfId="2554" priority="752">
      <formula>$BO31=1</formula>
    </cfRule>
  </conditionalFormatting>
  <conditionalFormatting sqref="CN32:CR32">
    <cfRule type="expression" dxfId="2553" priority="751">
      <formula>$BO32=1</formula>
    </cfRule>
  </conditionalFormatting>
  <conditionalFormatting sqref="CN33:CR33">
    <cfRule type="expression" dxfId="2552" priority="750">
      <formula>$BO33=1</formula>
    </cfRule>
  </conditionalFormatting>
  <conditionalFormatting sqref="CN34:CR34">
    <cfRule type="expression" dxfId="2551" priority="749">
      <formula>$BO34=1</formula>
    </cfRule>
  </conditionalFormatting>
  <conditionalFormatting sqref="CT11">
    <cfRule type="expression" dxfId="2550" priority="748">
      <formula>$BO11=1</formula>
    </cfRule>
  </conditionalFormatting>
  <conditionalFormatting sqref="CT12">
    <cfRule type="expression" dxfId="2549" priority="747">
      <formula>$BO12=1</formula>
    </cfRule>
  </conditionalFormatting>
  <conditionalFormatting sqref="CT13">
    <cfRule type="expression" dxfId="2548" priority="746">
      <formula>$BO13=1</formula>
    </cfRule>
  </conditionalFormatting>
  <conditionalFormatting sqref="CT14">
    <cfRule type="expression" dxfId="2547" priority="745">
      <formula>$BO14=1</formula>
    </cfRule>
  </conditionalFormatting>
  <conditionalFormatting sqref="CT15">
    <cfRule type="expression" dxfId="2546" priority="744">
      <formula>$BO15=1</formula>
    </cfRule>
  </conditionalFormatting>
  <conditionalFormatting sqref="CT16">
    <cfRule type="expression" dxfId="2545" priority="743">
      <formula>$BO16=1</formula>
    </cfRule>
  </conditionalFormatting>
  <conditionalFormatting sqref="CT17">
    <cfRule type="expression" dxfId="2544" priority="741">
      <formula>$BO17=1</formula>
    </cfRule>
    <cfRule type="expression" dxfId="2543" priority="742">
      <formula>$BO$17=2</formula>
    </cfRule>
  </conditionalFormatting>
  <conditionalFormatting sqref="CT18">
    <cfRule type="expression" dxfId="2542" priority="739">
      <formula>$BO18=1</formula>
    </cfRule>
    <cfRule type="expression" dxfId="2541" priority="740">
      <formula>$BO$18=2</formula>
    </cfRule>
  </conditionalFormatting>
  <conditionalFormatting sqref="CT19">
    <cfRule type="expression" dxfId="2540" priority="737">
      <formula>$BO19=1</formula>
    </cfRule>
    <cfRule type="expression" dxfId="2539" priority="738">
      <formula>$BP$19=2</formula>
    </cfRule>
  </conditionalFormatting>
  <conditionalFormatting sqref="CT20">
    <cfRule type="expression" dxfId="2538" priority="735">
      <formula>$BO20=1</formula>
    </cfRule>
    <cfRule type="expression" dxfId="2537" priority="736">
      <formula>$BO$20=2</formula>
    </cfRule>
  </conditionalFormatting>
  <conditionalFormatting sqref="CT21">
    <cfRule type="expression" dxfId="2536" priority="734">
      <formula>$BO21=1</formula>
    </cfRule>
  </conditionalFormatting>
  <conditionalFormatting sqref="CT22">
    <cfRule type="expression" dxfId="2535" priority="733">
      <formula>$BO22=1</formula>
    </cfRule>
  </conditionalFormatting>
  <conditionalFormatting sqref="CT23">
    <cfRule type="expression" dxfId="2534" priority="732">
      <formula>$BO23=1</formula>
    </cfRule>
  </conditionalFormatting>
  <conditionalFormatting sqref="CT24">
    <cfRule type="expression" dxfId="2533" priority="731">
      <formula>$BO24=1</formula>
    </cfRule>
  </conditionalFormatting>
  <conditionalFormatting sqref="CT25">
    <cfRule type="expression" dxfId="2532" priority="730">
      <formula>$BO25=1</formula>
    </cfRule>
  </conditionalFormatting>
  <conditionalFormatting sqref="CT26">
    <cfRule type="expression" dxfId="2531" priority="729">
      <formula>$BO26=1</formula>
    </cfRule>
  </conditionalFormatting>
  <conditionalFormatting sqref="CT27">
    <cfRule type="expression" dxfId="2530" priority="727">
      <formula>$BO27=1</formula>
    </cfRule>
    <cfRule type="expression" dxfId="2529" priority="728">
      <formula>$BO$27=3</formula>
    </cfRule>
  </conditionalFormatting>
  <conditionalFormatting sqref="CT28">
    <cfRule type="expression" dxfId="2528" priority="725">
      <formula>$BO28=1</formula>
    </cfRule>
    <cfRule type="expression" dxfId="2527" priority="726">
      <formula>$BO$28=3</formula>
    </cfRule>
  </conditionalFormatting>
  <conditionalFormatting sqref="CT29">
    <cfRule type="expression" dxfId="2526" priority="723">
      <formula>$BO29=1</formula>
    </cfRule>
    <cfRule type="expression" dxfId="2525" priority="724">
      <formula>$BO$29=3</formula>
    </cfRule>
  </conditionalFormatting>
  <conditionalFormatting sqref="CT30">
    <cfRule type="expression" dxfId="2524" priority="721">
      <formula>$BO30=1</formula>
    </cfRule>
    <cfRule type="expression" dxfId="2523" priority="722">
      <formula>$BO$30=3</formula>
    </cfRule>
  </conditionalFormatting>
  <conditionalFormatting sqref="CT31">
    <cfRule type="expression" dxfId="2522" priority="720">
      <formula>$BO31=1</formula>
    </cfRule>
  </conditionalFormatting>
  <conditionalFormatting sqref="CT32">
    <cfRule type="expression" dxfId="2521" priority="719">
      <formula>$BO32=1</formula>
    </cfRule>
  </conditionalFormatting>
  <conditionalFormatting sqref="CT33">
    <cfRule type="expression" dxfId="2520" priority="718">
      <formula>$BO33=1</formula>
    </cfRule>
  </conditionalFormatting>
  <conditionalFormatting sqref="CT34">
    <cfRule type="expression" dxfId="2519" priority="717">
      <formula>$BO34=1</formula>
    </cfRule>
  </conditionalFormatting>
  <conditionalFormatting sqref="CT118:CW123 CT128:CW133 CT138:CW141">
    <cfRule type="expression" dxfId="2518" priority="684">
      <formula>$BO118=1</formula>
    </cfRule>
  </conditionalFormatting>
  <conditionalFormatting sqref="CT124:CW124">
    <cfRule type="expression" dxfId="2517" priority="682">
      <formula>$BO124=1</formula>
    </cfRule>
    <cfRule type="expression" dxfId="2516" priority="683">
      <formula>$BO$17=2</formula>
    </cfRule>
  </conditionalFormatting>
  <conditionalFormatting sqref="CT125:CW125">
    <cfRule type="expression" dxfId="2515" priority="680">
      <formula>$BO125=1</formula>
    </cfRule>
    <cfRule type="expression" dxfId="2514" priority="681">
      <formula>$BO$18=2</formula>
    </cfRule>
  </conditionalFormatting>
  <conditionalFormatting sqref="CT126:CW126">
    <cfRule type="expression" dxfId="2513" priority="678">
      <formula>$BO126=1</formula>
    </cfRule>
    <cfRule type="expression" dxfId="2512" priority="679">
      <formula>$BP$19=2</formula>
    </cfRule>
  </conditionalFormatting>
  <conditionalFormatting sqref="CT127:CW127">
    <cfRule type="expression" dxfId="2511" priority="676">
      <formula>$BO127=1</formula>
    </cfRule>
    <cfRule type="expression" dxfId="2510" priority="677">
      <formula>$BO$20=2</formula>
    </cfRule>
  </conditionalFormatting>
  <conditionalFormatting sqref="CT134:CW134">
    <cfRule type="expression" dxfId="2509" priority="674">
      <formula>$BO134=1</formula>
    </cfRule>
    <cfRule type="expression" dxfId="2508" priority="675">
      <formula>$BO$27=3</formula>
    </cfRule>
  </conditionalFormatting>
  <conditionalFormatting sqref="CT135:CW135">
    <cfRule type="expression" dxfId="2507" priority="672">
      <formula>$BO135=1</formula>
    </cfRule>
    <cfRule type="expression" dxfId="2506" priority="673">
      <formula>$BO$28=3</formula>
    </cfRule>
  </conditionalFormatting>
  <conditionalFormatting sqref="CT136:CW136">
    <cfRule type="expression" dxfId="2505" priority="670">
      <formula>$BO136=1</formula>
    </cfRule>
    <cfRule type="expression" dxfId="2504" priority="671">
      <formula>$BO$29=3</formula>
    </cfRule>
  </conditionalFormatting>
  <conditionalFormatting sqref="CT137:CW137">
    <cfRule type="expression" dxfId="2503" priority="668">
      <formula>$BO137=1</formula>
    </cfRule>
    <cfRule type="expression" dxfId="2502" priority="669">
      <formula>$BO$30=3</formula>
    </cfRule>
  </conditionalFormatting>
  <conditionalFormatting sqref="CN118">
    <cfRule type="expression" dxfId="2501" priority="667">
      <formula>$BO118=1</formula>
    </cfRule>
  </conditionalFormatting>
  <conditionalFormatting sqref="CN119">
    <cfRule type="expression" dxfId="2500" priority="666">
      <formula>$BO119=1</formula>
    </cfRule>
  </conditionalFormatting>
  <conditionalFormatting sqref="CN120">
    <cfRule type="expression" dxfId="2499" priority="665">
      <formula>$BO120=1</formula>
    </cfRule>
  </conditionalFormatting>
  <conditionalFormatting sqref="CN121">
    <cfRule type="expression" dxfId="2498" priority="664">
      <formula>$BO121=1</formula>
    </cfRule>
  </conditionalFormatting>
  <conditionalFormatting sqref="CN122">
    <cfRule type="expression" dxfId="2497" priority="663">
      <formula>$BO122=1</formula>
    </cfRule>
  </conditionalFormatting>
  <conditionalFormatting sqref="CN123">
    <cfRule type="expression" dxfId="2496" priority="662">
      <formula>$BO123=1</formula>
    </cfRule>
  </conditionalFormatting>
  <conditionalFormatting sqref="CN124">
    <cfRule type="expression" dxfId="2495" priority="660">
      <formula>$BO124=1</formula>
    </cfRule>
    <cfRule type="expression" dxfId="2494" priority="661">
      <formula>$BO$17=2</formula>
    </cfRule>
  </conditionalFormatting>
  <conditionalFormatting sqref="CN125">
    <cfRule type="expression" dxfId="2493" priority="658">
      <formula>$BO125=1</formula>
    </cfRule>
    <cfRule type="expression" dxfId="2492" priority="659">
      <formula>$BO$18=2</formula>
    </cfRule>
  </conditionalFormatting>
  <conditionalFormatting sqref="CN126">
    <cfRule type="expression" dxfId="2491" priority="656">
      <formula>$BO126=1</formula>
    </cfRule>
    <cfRule type="expression" dxfId="2490" priority="657">
      <formula>$BP$19=2</formula>
    </cfRule>
  </conditionalFormatting>
  <conditionalFormatting sqref="CN127">
    <cfRule type="expression" dxfId="2489" priority="654">
      <formula>$BO127=1</formula>
    </cfRule>
    <cfRule type="expression" dxfId="2488" priority="655">
      <formula>$BO$20=2</formula>
    </cfRule>
  </conditionalFormatting>
  <conditionalFormatting sqref="CN128">
    <cfRule type="expression" dxfId="2487" priority="653">
      <formula>$BO128=1</formula>
    </cfRule>
  </conditionalFormatting>
  <conditionalFormatting sqref="CN129">
    <cfRule type="expression" dxfId="2486" priority="652">
      <formula>$BO129=1</formula>
    </cfRule>
  </conditionalFormatting>
  <conditionalFormatting sqref="CN130">
    <cfRule type="expression" dxfId="2485" priority="651">
      <formula>$BO130=1</formula>
    </cfRule>
  </conditionalFormatting>
  <conditionalFormatting sqref="CN131">
    <cfRule type="expression" dxfId="2484" priority="650">
      <formula>$BO131=1</formula>
    </cfRule>
  </conditionalFormatting>
  <conditionalFormatting sqref="CN132">
    <cfRule type="expression" dxfId="2483" priority="649">
      <formula>$BO132=1</formula>
    </cfRule>
  </conditionalFormatting>
  <conditionalFormatting sqref="CN133">
    <cfRule type="expression" dxfId="2482" priority="648">
      <formula>$BO133=1</formula>
    </cfRule>
  </conditionalFormatting>
  <conditionalFormatting sqref="CN134">
    <cfRule type="expression" dxfId="2481" priority="646">
      <formula>$BO134=1</formula>
    </cfRule>
    <cfRule type="expression" dxfId="2480" priority="647">
      <formula>$BO$27=3</formula>
    </cfRule>
  </conditionalFormatting>
  <conditionalFormatting sqref="CN135">
    <cfRule type="expression" dxfId="2479" priority="644">
      <formula>$BO135=1</formula>
    </cfRule>
    <cfRule type="expression" dxfId="2478" priority="645">
      <formula>$BO$28=3</formula>
    </cfRule>
  </conditionalFormatting>
  <conditionalFormatting sqref="CN136">
    <cfRule type="expression" dxfId="2477" priority="642">
      <formula>$BO136=1</formula>
    </cfRule>
    <cfRule type="expression" dxfId="2476" priority="643">
      <formula>$BO$29=3</formula>
    </cfRule>
  </conditionalFormatting>
  <conditionalFormatting sqref="CN137">
    <cfRule type="expression" dxfId="2475" priority="640">
      <formula>$BO137=1</formula>
    </cfRule>
    <cfRule type="expression" dxfId="2474" priority="641">
      <formula>$BO$30=3</formula>
    </cfRule>
  </conditionalFormatting>
  <conditionalFormatting sqref="CN138">
    <cfRule type="expression" dxfId="2473" priority="639">
      <formula>$BO138=1</formula>
    </cfRule>
  </conditionalFormatting>
  <conditionalFormatting sqref="CN139">
    <cfRule type="expression" dxfId="2472" priority="638">
      <formula>$BO139=1</formula>
    </cfRule>
  </conditionalFormatting>
  <conditionalFormatting sqref="CN140">
    <cfRule type="expression" dxfId="2471" priority="637">
      <formula>$BO140=1</formula>
    </cfRule>
  </conditionalFormatting>
  <conditionalFormatting sqref="CN141">
    <cfRule type="expression" dxfId="2470" priority="636">
      <formula>$BO141=1</formula>
    </cfRule>
  </conditionalFormatting>
  <conditionalFormatting sqref="CN118:CR118">
    <cfRule type="expression" dxfId="2469" priority="635">
      <formula>$BO118=1</formula>
    </cfRule>
  </conditionalFormatting>
  <conditionalFormatting sqref="CN119:CR119">
    <cfRule type="expression" dxfId="2468" priority="634">
      <formula>$BO119=1</formula>
    </cfRule>
  </conditionalFormatting>
  <conditionalFormatting sqref="CN120:CR120">
    <cfRule type="expression" dxfId="2467" priority="633">
      <formula>$BO120=1</formula>
    </cfRule>
  </conditionalFormatting>
  <conditionalFormatting sqref="CN121:CR121">
    <cfRule type="expression" dxfId="2466" priority="632">
      <formula>$BO121=1</formula>
    </cfRule>
  </conditionalFormatting>
  <conditionalFormatting sqref="CN122:CR122">
    <cfRule type="expression" dxfId="2465" priority="631">
      <formula>$BO122=1</formula>
    </cfRule>
  </conditionalFormatting>
  <conditionalFormatting sqref="CN123:CR123">
    <cfRule type="expression" dxfId="2464" priority="630">
      <formula>$BO123=1</formula>
    </cfRule>
  </conditionalFormatting>
  <conditionalFormatting sqref="CN124:CR124">
    <cfRule type="expression" dxfId="2463" priority="628">
      <formula>$BO124=1</formula>
    </cfRule>
    <cfRule type="expression" dxfId="2462" priority="629">
      <formula>$BO$17=2</formula>
    </cfRule>
  </conditionalFormatting>
  <conditionalFormatting sqref="CN125:CR125">
    <cfRule type="expression" dxfId="2461" priority="626">
      <formula>$BO125=1</formula>
    </cfRule>
    <cfRule type="expression" dxfId="2460" priority="627">
      <formula>$BO$18=2</formula>
    </cfRule>
  </conditionalFormatting>
  <conditionalFormatting sqref="CN126:CR126">
    <cfRule type="expression" dxfId="2459" priority="624">
      <formula>$BO126=1</formula>
    </cfRule>
    <cfRule type="expression" dxfId="2458" priority="625">
      <formula>$BP$19=2</formula>
    </cfRule>
  </conditionalFormatting>
  <conditionalFormatting sqref="CN127:CR127">
    <cfRule type="expression" dxfId="2457" priority="622">
      <formula>$BO127=1</formula>
    </cfRule>
    <cfRule type="expression" dxfId="2456" priority="623">
      <formula>$BO$20=2</formula>
    </cfRule>
  </conditionalFormatting>
  <conditionalFormatting sqref="CN128:CR128">
    <cfRule type="expression" dxfId="2455" priority="621">
      <formula>$BO128=1</formula>
    </cfRule>
  </conditionalFormatting>
  <conditionalFormatting sqref="CN129:CR129">
    <cfRule type="expression" dxfId="2454" priority="620">
      <formula>$BO129=1</formula>
    </cfRule>
  </conditionalFormatting>
  <conditionalFormatting sqref="CN130:CR130">
    <cfRule type="expression" dxfId="2453" priority="619">
      <formula>$BO130=1</formula>
    </cfRule>
  </conditionalFormatting>
  <conditionalFormatting sqref="CN131:CR131">
    <cfRule type="expression" dxfId="2452" priority="618">
      <formula>$BO131=1</formula>
    </cfRule>
  </conditionalFormatting>
  <conditionalFormatting sqref="CN132:CR132">
    <cfRule type="expression" dxfId="2451" priority="617">
      <formula>$BO132=1</formula>
    </cfRule>
  </conditionalFormatting>
  <conditionalFormatting sqref="CN133:CR133">
    <cfRule type="expression" dxfId="2450" priority="616">
      <formula>$BO133=1</formula>
    </cfRule>
  </conditionalFormatting>
  <conditionalFormatting sqref="CN134:CR134">
    <cfRule type="expression" dxfId="2449" priority="614">
      <formula>$BO134=1</formula>
    </cfRule>
    <cfRule type="expression" dxfId="2448" priority="615">
      <formula>$BO$27=3</formula>
    </cfRule>
  </conditionalFormatting>
  <conditionalFormatting sqref="CN135:CR135">
    <cfRule type="expression" dxfId="2447" priority="612">
      <formula>$BO135=1</formula>
    </cfRule>
    <cfRule type="expression" dxfId="2446" priority="613">
      <formula>$BO$28=3</formula>
    </cfRule>
  </conditionalFormatting>
  <conditionalFormatting sqref="CN136:CR136">
    <cfRule type="expression" dxfId="2445" priority="610">
      <formula>$BO136=1</formula>
    </cfRule>
    <cfRule type="expression" dxfId="2444" priority="611">
      <formula>$BO$29=3</formula>
    </cfRule>
  </conditionalFormatting>
  <conditionalFormatting sqref="CN137:CR137">
    <cfRule type="expression" dxfId="2443" priority="608">
      <formula>$BO137=1</formula>
    </cfRule>
    <cfRule type="expression" dxfId="2442" priority="609">
      <formula>$BO$30=3</formula>
    </cfRule>
  </conditionalFormatting>
  <conditionalFormatting sqref="CN138:CR138">
    <cfRule type="expression" dxfId="2441" priority="607">
      <formula>$BO138=1</formula>
    </cfRule>
  </conditionalFormatting>
  <conditionalFormatting sqref="CN139:CR139">
    <cfRule type="expression" dxfId="2440" priority="606">
      <formula>$BO139=1</formula>
    </cfRule>
  </conditionalFormatting>
  <conditionalFormatting sqref="CN140:CR140">
    <cfRule type="expression" dxfId="2439" priority="605">
      <formula>$BO140=1</formula>
    </cfRule>
  </conditionalFormatting>
  <conditionalFormatting sqref="CN141:CR141">
    <cfRule type="expression" dxfId="2438" priority="604">
      <formula>$BO141=1</formula>
    </cfRule>
  </conditionalFormatting>
  <conditionalFormatting sqref="CT118">
    <cfRule type="expression" dxfId="2437" priority="603">
      <formula>$BO118=1</formula>
    </cfRule>
  </conditionalFormatting>
  <conditionalFormatting sqref="CT119">
    <cfRule type="expression" dxfId="2436" priority="602">
      <formula>$BO119=1</formula>
    </cfRule>
  </conditionalFormatting>
  <conditionalFormatting sqref="CT120">
    <cfRule type="expression" dxfId="2435" priority="601">
      <formula>$BO120=1</formula>
    </cfRule>
  </conditionalFormatting>
  <conditionalFormatting sqref="CT121">
    <cfRule type="expression" dxfId="2434" priority="600">
      <formula>$BO121=1</formula>
    </cfRule>
  </conditionalFormatting>
  <conditionalFormatting sqref="CT122">
    <cfRule type="expression" dxfId="2433" priority="599">
      <formula>$BO122=1</formula>
    </cfRule>
  </conditionalFormatting>
  <conditionalFormatting sqref="CT123">
    <cfRule type="expression" dxfId="2432" priority="598">
      <formula>$BO123=1</formula>
    </cfRule>
  </conditionalFormatting>
  <conditionalFormatting sqref="CT124">
    <cfRule type="expression" dxfId="2431" priority="596">
      <formula>$BO124=1</formula>
    </cfRule>
    <cfRule type="expression" dxfId="2430" priority="597">
      <formula>$BO$17=2</formula>
    </cfRule>
  </conditionalFormatting>
  <conditionalFormatting sqref="CT125">
    <cfRule type="expression" dxfId="2429" priority="594">
      <formula>$BO125=1</formula>
    </cfRule>
    <cfRule type="expression" dxfId="2428" priority="595">
      <formula>$BO$18=2</formula>
    </cfRule>
  </conditionalFormatting>
  <conditionalFormatting sqref="CT126">
    <cfRule type="expression" dxfId="2427" priority="592">
      <formula>$BO126=1</formula>
    </cfRule>
    <cfRule type="expression" dxfId="2426" priority="593">
      <formula>$BP$19=2</formula>
    </cfRule>
  </conditionalFormatting>
  <conditionalFormatting sqref="CT127">
    <cfRule type="expression" dxfId="2425" priority="590">
      <formula>$BO127=1</formula>
    </cfRule>
    <cfRule type="expression" dxfId="2424" priority="591">
      <formula>$BO$20=2</formula>
    </cfRule>
  </conditionalFormatting>
  <conditionalFormatting sqref="CT128">
    <cfRule type="expression" dxfId="2423" priority="589">
      <formula>$BO128=1</formula>
    </cfRule>
  </conditionalFormatting>
  <conditionalFormatting sqref="CT129">
    <cfRule type="expression" dxfId="2422" priority="588">
      <formula>$BO129=1</formula>
    </cfRule>
  </conditionalFormatting>
  <conditionalFormatting sqref="CT130">
    <cfRule type="expression" dxfId="2421" priority="587">
      <formula>$BO130=1</formula>
    </cfRule>
  </conditionalFormatting>
  <conditionalFormatting sqref="CT131">
    <cfRule type="expression" dxfId="2420" priority="586">
      <formula>$BO131=1</formula>
    </cfRule>
  </conditionalFormatting>
  <conditionalFormatting sqref="CT132">
    <cfRule type="expression" dxfId="2419" priority="585">
      <formula>$BO132=1</formula>
    </cfRule>
  </conditionalFormatting>
  <conditionalFormatting sqref="CT133">
    <cfRule type="expression" dxfId="2418" priority="584">
      <formula>$BO133=1</formula>
    </cfRule>
  </conditionalFormatting>
  <conditionalFormatting sqref="CT134">
    <cfRule type="expression" dxfId="2417" priority="582">
      <formula>$BO134=1</formula>
    </cfRule>
    <cfRule type="expression" dxfId="2416" priority="583">
      <formula>$BO$27=3</formula>
    </cfRule>
  </conditionalFormatting>
  <conditionalFormatting sqref="CT135">
    <cfRule type="expression" dxfId="2415" priority="580">
      <formula>$BO135=1</formula>
    </cfRule>
    <cfRule type="expression" dxfId="2414" priority="581">
      <formula>$BO$28=3</formula>
    </cfRule>
  </conditionalFormatting>
  <conditionalFormatting sqref="CT136">
    <cfRule type="expression" dxfId="2413" priority="578">
      <formula>$BO136=1</formula>
    </cfRule>
    <cfRule type="expression" dxfId="2412" priority="579">
      <formula>$BO$29=3</formula>
    </cfRule>
  </conditionalFormatting>
  <conditionalFormatting sqref="CT137">
    <cfRule type="expression" dxfId="2411" priority="576">
      <formula>$BO137=1</formula>
    </cfRule>
    <cfRule type="expression" dxfId="2410" priority="577">
      <formula>$BO$30=3</formula>
    </cfRule>
  </conditionalFormatting>
  <conditionalFormatting sqref="CT138">
    <cfRule type="expression" dxfId="2409" priority="575">
      <formula>$BO138=1</formula>
    </cfRule>
  </conditionalFormatting>
  <conditionalFormatting sqref="CT139">
    <cfRule type="expression" dxfId="2408" priority="574">
      <formula>$BO139=1</formula>
    </cfRule>
  </conditionalFormatting>
  <conditionalFormatting sqref="CT140">
    <cfRule type="expression" dxfId="2407" priority="573">
      <formula>$BO140=1</formula>
    </cfRule>
  </conditionalFormatting>
  <conditionalFormatting sqref="CT141">
    <cfRule type="expression" dxfId="2406" priority="572">
      <formula>$BO141=1</formula>
    </cfRule>
  </conditionalFormatting>
  <conditionalFormatting sqref="CT225:CW230 CT235:CW240 CT245:CW248">
    <cfRule type="expression" dxfId="2405" priority="571">
      <formula>$BO225=1</formula>
    </cfRule>
  </conditionalFormatting>
  <conditionalFormatting sqref="CT231:CW231">
    <cfRule type="expression" dxfId="2404" priority="569">
      <formula>$BO231=1</formula>
    </cfRule>
    <cfRule type="expression" dxfId="2403" priority="570">
      <formula>$BO$17=2</formula>
    </cfRule>
  </conditionalFormatting>
  <conditionalFormatting sqref="CT232:CW232">
    <cfRule type="expression" dxfId="2402" priority="567">
      <formula>$BO232=1</formula>
    </cfRule>
    <cfRule type="expression" dxfId="2401" priority="568">
      <formula>$BO$18=2</formula>
    </cfRule>
  </conditionalFormatting>
  <conditionalFormatting sqref="CT233:CW233">
    <cfRule type="expression" dxfId="2400" priority="565">
      <formula>$BO233=1</formula>
    </cfRule>
    <cfRule type="expression" dxfId="2399" priority="566">
      <formula>$BP$19=2</formula>
    </cfRule>
  </conditionalFormatting>
  <conditionalFormatting sqref="CT234:CW234">
    <cfRule type="expression" dxfId="2398" priority="563">
      <formula>$BO234=1</formula>
    </cfRule>
    <cfRule type="expression" dxfId="2397" priority="564">
      <formula>$BO$20=2</formula>
    </cfRule>
  </conditionalFormatting>
  <conditionalFormatting sqref="CT241:CW241">
    <cfRule type="expression" dxfId="2396" priority="561">
      <formula>$BO241=1</formula>
    </cfRule>
    <cfRule type="expression" dxfId="2395" priority="562">
      <formula>$BO$27=3</formula>
    </cfRule>
  </conditionalFormatting>
  <conditionalFormatting sqref="CT242:CW242">
    <cfRule type="expression" dxfId="2394" priority="559">
      <formula>$BO242=1</formula>
    </cfRule>
    <cfRule type="expression" dxfId="2393" priority="560">
      <formula>$BO$28=3</formula>
    </cfRule>
  </conditionalFormatting>
  <conditionalFormatting sqref="CT243:CW243">
    <cfRule type="expression" dxfId="2392" priority="557">
      <formula>$BO243=1</formula>
    </cfRule>
    <cfRule type="expression" dxfId="2391" priority="558">
      <formula>$BO$29=3</formula>
    </cfRule>
  </conditionalFormatting>
  <conditionalFormatting sqref="CT244:CW244">
    <cfRule type="expression" dxfId="2390" priority="555">
      <formula>$BO244=1</formula>
    </cfRule>
    <cfRule type="expression" dxfId="2389" priority="556">
      <formula>$BO$30=3</formula>
    </cfRule>
  </conditionalFormatting>
  <conditionalFormatting sqref="CN225">
    <cfRule type="expression" dxfId="2388" priority="554">
      <formula>$BO225=1</formula>
    </cfRule>
  </conditionalFormatting>
  <conditionalFormatting sqref="CN226">
    <cfRule type="expression" dxfId="2387" priority="553">
      <formula>$BO226=1</formula>
    </cfRule>
  </conditionalFormatting>
  <conditionalFormatting sqref="CN227">
    <cfRule type="expression" dxfId="2386" priority="552">
      <formula>$BO227=1</formula>
    </cfRule>
  </conditionalFormatting>
  <conditionalFormatting sqref="CN228">
    <cfRule type="expression" dxfId="2385" priority="551">
      <formula>$BO228=1</formula>
    </cfRule>
  </conditionalFormatting>
  <conditionalFormatting sqref="CN229">
    <cfRule type="expression" dxfId="2384" priority="550">
      <formula>$BO229=1</formula>
    </cfRule>
  </conditionalFormatting>
  <conditionalFormatting sqref="CN230">
    <cfRule type="expression" dxfId="2383" priority="549">
      <formula>$BO230=1</formula>
    </cfRule>
  </conditionalFormatting>
  <conditionalFormatting sqref="CN231">
    <cfRule type="expression" dxfId="2382" priority="547">
      <formula>$BO231=1</formula>
    </cfRule>
    <cfRule type="expression" dxfId="2381" priority="548">
      <formula>$BO$17=2</formula>
    </cfRule>
  </conditionalFormatting>
  <conditionalFormatting sqref="CN232">
    <cfRule type="expression" dxfId="2380" priority="545">
      <formula>$BO232=1</formula>
    </cfRule>
    <cfRule type="expression" dxfId="2379" priority="546">
      <formula>$BO$18=2</formula>
    </cfRule>
  </conditionalFormatting>
  <conditionalFormatting sqref="CN233">
    <cfRule type="expression" dxfId="2378" priority="543">
      <formula>$BO233=1</formula>
    </cfRule>
    <cfRule type="expression" dxfId="2377" priority="544">
      <formula>$BP$19=2</formula>
    </cfRule>
  </conditionalFormatting>
  <conditionalFormatting sqref="CN234">
    <cfRule type="expression" dxfId="2376" priority="541">
      <formula>$BO234=1</formula>
    </cfRule>
    <cfRule type="expression" dxfId="2375" priority="542">
      <formula>$BO$20=2</formula>
    </cfRule>
  </conditionalFormatting>
  <conditionalFormatting sqref="CN235">
    <cfRule type="expression" dxfId="2374" priority="540">
      <formula>$BO235=1</formula>
    </cfRule>
  </conditionalFormatting>
  <conditionalFormatting sqref="CN236">
    <cfRule type="expression" dxfId="2373" priority="539">
      <formula>$BO236=1</formula>
    </cfRule>
  </conditionalFormatting>
  <conditionalFormatting sqref="CN237">
    <cfRule type="expression" dxfId="2372" priority="538">
      <formula>$BO237=1</formula>
    </cfRule>
  </conditionalFormatting>
  <conditionalFormatting sqref="CN238">
    <cfRule type="expression" dxfId="2371" priority="537">
      <formula>$BO238=1</formula>
    </cfRule>
  </conditionalFormatting>
  <conditionalFormatting sqref="CN239">
    <cfRule type="expression" dxfId="2370" priority="536">
      <formula>$BO239=1</formula>
    </cfRule>
  </conditionalFormatting>
  <conditionalFormatting sqref="CN240">
    <cfRule type="expression" dxfId="2369" priority="535">
      <formula>$BO240=1</formula>
    </cfRule>
  </conditionalFormatting>
  <conditionalFormatting sqref="CN241">
    <cfRule type="expression" dxfId="2368" priority="533">
      <formula>$BO241=1</formula>
    </cfRule>
    <cfRule type="expression" dxfId="2367" priority="534">
      <formula>$BO$27=3</formula>
    </cfRule>
  </conditionalFormatting>
  <conditionalFormatting sqref="CN242">
    <cfRule type="expression" dxfId="2366" priority="531">
      <formula>$BO242=1</formula>
    </cfRule>
    <cfRule type="expression" dxfId="2365" priority="532">
      <formula>$BO$28=3</formula>
    </cfRule>
  </conditionalFormatting>
  <conditionalFormatting sqref="CN243">
    <cfRule type="expression" dxfId="2364" priority="529">
      <formula>$BO243=1</formula>
    </cfRule>
    <cfRule type="expression" dxfId="2363" priority="530">
      <formula>$BO$29=3</formula>
    </cfRule>
  </conditionalFormatting>
  <conditionalFormatting sqref="CN244">
    <cfRule type="expression" dxfId="2362" priority="527">
      <formula>$BO244=1</formula>
    </cfRule>
    <cfRule type="expression" dxfId="2361" priority="528">
      <formula>$BO$30=3</formula>
    </cfRule>
  </conditionalFormatting>
  <conditionalFormatting sqref="CN245">
    <cfRule type="expression" dxfId="2360" priority="526">
      <formula>$BO245=1</formula>
    </cfRule>
  </conditionalFormatting>
  <conditionalFormatting sqref="CN246">
    <cfRule type="expression" dxfId="2359" priority="525">
      <formula>$BO246=1</formula>
    </cfRule>
  </conditionalFormatting>
  <conditionalFormatting sqref="CN247">
    <cfRule type="expression" dxfId="2358" priority="524">
      <formula>$BO247=1</formula>
    </cfRule>
  </conditionalFormatting>
  <conditionalFormatting sqref="CN248">
    <cfRule type="expression" dxfId="2357" priority="523">
      <formula>$BO248=1</formula>
    </cfRule>
  </conditionalFormatting>
  <conditionalFormatting sqref="CN225:CR225">
    <cfRule type="expression" dxfId="2356" priority="522">
      <formula>$BO225=1</formula>
    </cfRule>
  </conditionalFormatting>
  <conditionalFormatting sqref="CN226:CR226">
    <cfRule type="expression" dxfId="2355" priority="521">
      <formula>$BO226=1</formula>
    </cfRule>
  </conditionalFormatting>
  <conditionalFormatting sqref="CN227:CR227">
    <cfRule type="expression" dxfId="2354" priority="520">
      <formula>$BO227=1</formula>
    </cfRule>
  </conditionalFormatting>
  <conditionalFormatting sqref="CN228:CR228">
    <cfRule type="expression" dxfId="2353" priority="519">
      <formula>$BO228=1</formula>
    </cfRule>
  </conditionalFormatting>
  <conditionalFormatting sqref="CN229:CR229">
    <cfRule type="expression" dxfId="2352" priority="518">
      <formula>$BO229=1</formula>
    </cfRule>
  </conditionalFormatting>
  <conditionalFormatting sqref="CN230:CR230">
    <cfRule type="expression" dxfId="2351" priority="517">
      <formula>$BO230=1</formula>
    </cfRule>
  </conditionalFormatting>
  <conditionalFormatting sqref="CN231:CR231">
    <cfRule type="expression" dxfId="2350" priority="515">
      <formula>$BO231=1</formula>
    </cfRule>
    <cfRule type="expression" dxfId="2349" priority="516">
      <formula>$BO$17=2</formula>
    </cfRule>
  </conditionalFormatting>
  <conditionalFormatting sqref="CN232:CR232">
    <cfRule type="expression" dxfId="2348" priority="513">
      <formula>$BO232=1</formula>
    </cfRule>
    <cfRule type="expression" dxfId="2347" priority="514">
      <formula>$BO$18=2</formula>
    </cfRule>
  </conditionalFormatting>
  <conditionalFormatting sqref="CN233:CR233">
    <cfRule type="expression" dxfId="2346" priority="511">
      <formula>$BO233=1</formula>
    </cfRule>
    <cfRule type="expression" dxfId="2345" priority="512">
      <formula>$BP$19=2</formula>
    </cfRule>
  </conditionalFormatting>
  <conditionalFormatting sqref="CN234:CR234">
    <cfRule type="expression" dxfId="2344" priority="509">
      <formula>$BO234=1</formula>
    </cfRule>
    <cfRule type="expression" dxfId="2343" priority="510">
      <formula>$BO$20=2</formula>
    </cfRule>
  </conditionalFormatting>
  <conditionalFormatting sqref="CN235:CR235">
    <cfRule type="expression" dxfId="2342" priority="508">
      <formula>$BO235=1</formula>
    </cfRule>
  </conditionalFormatting>
  <conditionalFormatting sqref="CN236:CR236">
    <cfRule type="expression" dxfId="2341" priority="507">
      <formula>$BO236=1</formula>
    </cfRule>
  </conditionalFormatting>
  <conditionalFormatting sqref="CN237:CR237">
    <cfRule type="expression" dxfId="2340" priority="506">
      <formula>$BO237=1</formula>
    </cfRule>
  </conditionalFormatting>
  <conditionalFormatting sqref="CN238:CR238">
    <cfRule type="expression" dxfId="2339" priority="505">
      <formula>$BO238=1</formula>
    </cfRule>
  </conditionalFormatting>
  <conditionalFormatting sqref="CN239:CR239">
    <cfRule type="expression" dxfId="2338" priority="504">
      <formula>$BO239=1</formula>
    </cfRule>
  </conditionalFormatting>
  <conditionalFormatting sqref="CN240:CR240">
    <cfRule type="expression" dxfId="2337" priority="503">
      <formula>$BO240=1</formula>
    </cfRule>
  </conditionalFormatting>
  <conditionalFormatting sqref="CN241:CR241">
    <cfRule type="expression" dxfId="2336" priority="501">
      <formula>$BO241=1</formula>
    </cfRule>
    <cfRule type="expression" dxfId="2335" priority="502">
      <formula>$BO$27=3</formula>
    </cfRule>
  </conditionalFormatting>
  <conditionalFormatting sqref="CN242:CR242">
    <cfRule type="expression" dxfId="2334" priority="499">
      <formula>$BO242=1</formula>
    </cfRule>
    <cfRule type="expression" dxfId="2333" priority="500">
      <formula>$BO$28=3</formula>
    </cfRule>
  </conditionalFormatting>
  <conditionalFormatting sqref="CN243:CR243">
    <cfRule type="expression" dxfId="2332" priority="497">
      <formula>$BO243=1</formula>
    </cfRule>
    <cfRule type="expression" dxfId="2331" priority="498">
      <formula>$BO$29=3</formula>
    </cfRule>
  </conditionalFormatting>
  <conditionalFormatting sqref="CN244:CR244">
    <cfRule type="expression" dxfId="2330" priority="495">
      <formula>$BO244=1</formula>
    </cfRule>
    <cfRule type="expression" dxfId="2329" priority="496">
      <formula>$BO$30=3</formula>
    </cfRule>
  </conditionalFormatting>
  <conditionalFormatting sqref="CN245:CR245">
    <cfRule type="expression" dxfId="2328" priority="494">
      <formula>$BO245=1</formula>
    </cfRule>
  </conditionalFormatting>
  <conditionalFormatting sqref="CN246:CR246">
    <cfRule type="expression" dxfId="2327" priority="493">
      <formula>$BO246=1</formula>
    </cfRule>
  </conditionalFormatting>
  <conditionalFormatting sqref="CN247:CR247">
    <cfRule type="expression" dxfId="2326" priority="492">
      <formula>$BO247=1</formula>
    </cfRule>
  </conditionalFormatting>
  <conditionalFormatting sqref="CN248:CR248">
    <cfRule type="expression" dxfId="2325" priority="491">
      <formula>$BO248=1</formula>
    </cfRule>
  </conditionalFormatting>
  <conditionalFormatting sqref="CT225">
    <cfRule type="expression" dxfId="2324" priority="490">
      <formula>$BO225=1</formula>
    </cfRule>
  </conditionalFormatting>
  <conditionalFormatting sqref="CT226">
    <cfRule type="expression" dxfId="2323" priority="489">
      <formula>$BO226=1</formula>
    </cfRule>
  </conditionalFormatting>
  <conditionalFormatting sqref="CT227">
    <cfRule type="expression" dxfId="2322" priority="488">
      <formula>$BO227=1</formula>
    </cfRule>
  </conditionalFormatting>
  <conditionalFormatting sqref="CT228">
    <cfRule type="expression" dxfId="2321" priority="487">
      <formula>$BO228=1</formula>
    </cfRule>
  </conditionalFormatting>
  <conditionalFormatting sqref="CT229">
    <cfRule type="expression" dxfId="2320" priority="486">
      <formula>$BO229=1</formula>
    </cfRule>
  </conditionalFormatting>
  <conditionalFormatting sqref="CT230">
    <cfRule type="expression" dxfId="2319" priority="485">
      <formula>$BO230=1</formula>
    </cfRule>
  </conditionalFormatting>
  <conditionalFormatting sqref="CT231">
    <cfRule type="expression" dxfId="2318" priority="483">
      <formula>$BO231=1</formula>
    </cfRule>
    <cfRule type="expression" dxfId="2317" priority="484">
      <formula>$BO$17=2</formula>
    </cfRule>
  </conditionalFormatting>
  <conditionalFormatting sqref="CT232">
    <cfRule type="expression" dxfId="2316" priority="481">
      <formula>$BO232=1</formula>
    </cfRule>
    <cfRule type="expression" dxfId="2315" priority="482">
      <formula>$BO$18=2</formula>
    </cfRule>
  </conditionalFormatting>
  <conditionalFormatting sqref="CT233">
    <cfRule type="expression" dxfId="2314" priority="479">
      <formula>$BO233=1</formula>
    </cfRule>
    <cfRule type="expression" dxfId="2313" priority="480">
      <formula>$BP$19=2</formula>
    </cfRule>
  </conditionalFormatting>
  <conditionalFormatting sqref="CT234">
    <cfRule type="expression" dxfId="2312" priority="477">
      <formula>$BO234=1</formula>
    </cfRule>
    <cfRule type="expression" dxfId="2311" priority="478">
      <formula>$BO$20=2</formula>
    </cfRule>
  </conditionalFormatting>
  <conditionalFormatting sqref="CT235">
    <cfRule type="expression" dxfId="2310" priority="476">
      <formula>$BO235=1</formula>
    </cfRule>
  </conditionalFormatting>
  <conditionalFormatting sqref="CT236">
    <cfRule type="expression" dxfId="2309" priority="475">
      <formula>$BO236=1</formula>
    </cfRule>
  </conditionalFormatting>
  <conditionalFormatting sqref="CT237">
    <cfRule type="expression" dxfId="2308" priority="474">
      <formula>$BO237=1</formula>
    </cfRule>
  </conditionalFormatting>
  <conditionalFormatting sqref="CT238">
    <cfRule type="expression" dxfId="2307" priority="473">
      <formula>$BO238=1</formula>
    </cfRule>
  </conditionalFormatting>
  <conditionalFormatting sqref="CT239">
    <cfRule type="expression" dxfId="2306" priority="472">
      <formula>$BO239=1</formula>
    </cfRule>
  </conditionalFormatting>
  <conditionalFormatting sqref="CT240">
    <cfRule type="expression" dxfId="2305" priority="471">
      <formula>$BO240=1</formula>
    </cfRule>
  </conditionalFormatting>
  <conditionalFormatting sqref="CT241">
    <cfRule type="expression" dxfId="2304" priority="469">
      <formula>$BO241=1</formula>
    </cfRule>
    <cfRule type="expression" dxfId="2303" priority="470">
      <formula>$BO$27=3</formula>
    </cfRule>
  </conditionalFormatting>
  <conditionalFormatting sqref="CT242">
    <cfRule type="expression" dxfId="2302" priority="467">
      <formula>$BO242=1</formula>
    </cfRule>
    <cfRule type="expression" dxfId="2301" priority="468">
      <formula>$BO$28=3</formula>
    </cfRule>
  </conditionalFormatting>
  <conditionalFormatting sqref="CT243">
    <cfRule type="expression" dxfId="2300" priority="465">
      <formula>$BO243=1</formula>
    </cfRule>
    <cfRule type="expression" dxfId="2299" priority="466">
      <formula>$BO$29=3</formula>
    </cfRule>
  </conditionalFormatting>
  <conditionalFormatting sqref="CT244">
    <cfRule type="expression" dxfId="2298" priority="463">
      <formula>$BO244=1</formula>
    </cfRule>
    <cfRule type="expression" dxfId="2297" priority="464">
      <formula>$BO$30=3</formula>
    </cfRule>
  </conditionalFormatting>
  <conditionalFormatting sqref="CT245">
    <cfRule type="expression" dxfId="2296" priority="462">
      <formula>$BO245=1</formula>
    </cfRule>
  </conditionalFormatting>
  <conditionalFormatting sqref="CT246">
    <cfRule type="expression" dxfId="2295" priority="461">
      <formula>$BO246=1</formula>
    </cfRule>
  </conditionalFormatting>
  <conditionalFormatting sqref="CT247">
    <cfRule type="expression" dxfId="2294" priority="460">
      <formula>$BO247=1</formula>
    </cfRule>
  </conditionalFormatting>
  <conditionalFormatting sqref="CT248">
    <cfRule type="expression" dxfId="2293" priority="459">
      <formula>$BO248=1</formula>
    </cfRule>
  </conditionalFormatting>
  <conditionalFormatting sqref="CT332:CW337 CT342:CW347 CT352:CW355">
    <cfRule type="expression" dxfId="2292" priority="458">
      <formula>$BO332=1</formula>
    </cfRule>
  </conditionalFormatting>
  <conditionalFormatting sqref="CT338:CW338">
    <cfRule type="expression" dxfId="2291" priority="456">
      <formula>$BO338=1</formula>
    </cfRule>
    <cfRule type="expression" dxfId="2290" priority="457">
      <formula>$BO$17=2</formula>
    </cfRule>
  </conditionalFormatting>
  <conditionalFormatting sqref="CT339:CW339">
    <cfRule type="expression" dxfId="2289" priority="454">
      <formula>$BO339=1</formula>
    </cfRule>
    <cfRule type="expression" dxfId="2288" priority="455">
      <formula>$BO$18=2</formula>
    </cfRule>
  </conditionalFormatting>
  <conditionalFormatting sqref="CT340:CW340">
    <cfRule type="expression" dxfId="2287" priority="452">
      <formula>$BO340=1</formula>
    </cfRule>
    <cfRule type="expression" dxfId="2286" priority="453">
      <formula>$BP$19=2</formula>
    </cfRule>
  </conditionalFormatting>
  <conditionalFormatting sqref="CT341:CW341">
    <cfRule type="expression" dxfId="2285" priority="450">
      <formula>$BO341=1</formula>
    </cfRule>
    <cfRule type="expression" dxfId="2284" priority="451">
      <formula>$BO$20=2</formula>
    </cfRule>
  </conditionalFormatting>
  <conditionalFormatting sqref="CT348:CW348">
    <cfRule type="expression" dxfId="2283" priority="448">
      <formula>$BO348=1</formula>
    </cfRule>
    <cfRule type="expression" dxfId="2282" priority="449">
      <formula>$BO$27=3</formula>
    </cfRule>
  </conditionalFormatting>
  <conditionalFormatting sqref="CT349:CW349">
    <cfRule type="expression" dxfId="2281" priority="446">
      <formula>$BO349=1</formula>
    </cfRule>
    <cfRule type="expression" dxfId="2280" priority="447">
      <formula>$BO$28=3</formula>
    </cfRule>
  </conditionalFormatting>
  <conditionalFormatting sqref="CT350:CW350">
    <cfRule type="expression" dxfId="2279" priority="444">
      <formula>$BO350=1</formula>
    </cfRule>
    <cfRule type="expression" dxfId="2278" priority="445">
      <formula>$BO$29=3</formula>
    </cfRule>
  </conditionalFormatting>
  <conditionalFormatting sqref="CT351:CW351">
    <cfRule type="expression" dxfId="2277" priority="442">
      <formula>$BO351=1</formula>
    </cfRule>
    <cfRule type="expression" dxfId="2276" priority="443">
      <formula>$BO$30=3</formula>
    </cfRule>
  </conditionalFormatting>
  <conditionalFormatting sqref="CN332">
    <cfRule type="expression" dxfId="2275" priority="441">
      <formula>$BO332=1</formula>
    </cfRule>
  </conditionalFormatting>
  <conditionalFormatting sqref="CN333">
    <cfRule type="expression" dxfId="2274" priority="440">
      <formula>$BO333=1</formula>
    </cfRule>
  </conditionalFormatting>
  <conditionalFormatting sqref="CN334">
    <cfRule type="expression" dxfId="2273" priority="439">
      <formula>$BO334=1</formula>
    </cfRule>
  </conditionalFormatting>
  <conditionalFormatting sqref="CN335">
    <cfRule type="expression" dxfId="2272" priority="438">
      <formula>$BO335=1</formula>
    </cfRule>
  </conditionalFormatting>
  <conditionalFormatting sqref="CN336">
    <cfRule type="expression" dxfId="2271" priority="437">
      <formula>$BO336=1</formula>
    </cfRule>
  </conditionalFormatting>
  <conditionalFormatting sqref="CN337">
    <cfRule type="expression" dxfId="2270" priority="436">
      <formula>$BO337=1</formula>
    </cfRule>
  </conditionalFormatting>
  <conditionalFormatting sqref="CN338">
    <cfRule type="expression" dxfId="2269" priority="434">
      <formula>$BO338=1</formula>
    </cfRule>
    <cfRule type="expression" dxfId="2268" priority="435">
      <formula>$BO$17=2</formula>
    </cfRule>
  </conditionalFormatting>
  <conditionalFormatting sqref="CN339">
    <cfRule type="expression" dxfId="2267" priority="432">
      <formula>$BO339=1</formula>
    </cfRule>
    <cfRule type="expression" dxfId="2266" priority="433">
      <formula>$BO$18=2</formula>
    </cfRule>
  </conditionalFormatting>
  <conditionalFormatting sqref="CN340">
    <cfRule type="expression" dxfId="2265" priority="430">
      <formula>$BO340=1</formula>
    </cfRule>
    <cfRule type="expression" dxfId="2264" priority="431">
      <formula>$BP$19=2</formula>
    </cfRule>
  </conditionalFormatting>
  <conditionalFormatting sqref="CN341">
    <cfRule type="expression" dxfId="2263" priority="428">
      <formula>$BO341=1</formula>
    </cfRule>
    <cfRule type="expression" dxfId="2262" priority="429">
      <formula>$BO$20=2</formula>
    </cfRule>
  </conditionalFormatting>
  <conditionalFormatting sqref="CN342">
    <cfRule type="expression" dxfId="2261" priority="427">
      <formula>$BO342=1</formula>
    </cfRule>
  </conditionalFormatting>
  <conditionalFormatting sqref="CN343">
    <cfRule type="expression" dxfId="2260" priority="426">
      <formula>$BO343=1</formula>
    </cfRule>
  </conditionalFormatting>
  <conditionalFormatting sqref="CN344">
    <cfRule type="expression" dxfId="2259" priority="425">
      <formula>$BO344=1</formula>
    </cfRule>
  </conditionalFormatting>
  <conditionalFormatting sqref="CN345">
    <cfRule type="expression" dxfId="2258" priority="424">
      <formula>$BO345=1</formula>
    </cfRule>
  </conditionalFormatting>
  <conditionalFormatting sqref="CN346">
    <cfRule type="expression" dxfId="2257" priority="423">
      <formula>$BO346=1</formula>
    </cfRule>
  </conditionalFormatting>
  <conditionalFormatting sqref="CN347">
    <cfRule type="expression" dxfId="2256" priority="422">
      <formula>$BO347=1</formula>
    </cfRule>
  </conditionalFormatting>
  <conditionalFormatting sqref="CN348">
    <cfRule type="expression" dxfId="2255" priority="420">
      <formula>$BO348=1</formula>
    </cfRule>
    <cfRule type="expression" dxfId="2254" priority="421">
      <formula>$BO$27=3</formula>
    </cfRule>
  </conditionalFormatting>
  <conditionalFormatting sqref="CN349">
    <cfRule type="expression" dxfId="2253" priority="418">
      <formula>$BO349=1</formula>
    </cfRule>
    <cfRule type="expression" dxfId="2252" priority="419">
      <formula>$BO$28=3</formula>
    </cfRule>
  </conditionalFormatting>
  <conditionalFormatting sqref="CN350">
    <cfRule type="expression" dxfId="2251" priority="416">
      <formula>$BO350=1</formula>
    </cfRule>
    <cfRule type="expression" dxfId="2250" priority="417">
      <formula>$BO$29=3</formula>
    </cfRule>
  </conditionalFormatting>
  <conditionalFormatting sqref="CN351">
    <cfRule type="expression" dxfId="2249" priority="414">
      <formula>$BO351=1</formula>
    </cfRule>
    <cfRule type="expression" dxfId="2248" priority="415">
      <formula>$BO$30=3</formula>
    </cfRule>
  </conditionalFormatting>
  <conditionalFormatting sqref="CN352">
    <cfRule type="expression" dxfId="2247" priority="413">
      <formula>$BO352=1</formula>
    </cfRule>
  </conditionalFormatting>
  <conditionalFormatting sqref="CN353">
    <cfRule type="expression" dxfId="2246" priority="412">
      <formula>$BO353=1</formula>
    </cfRule>
  </conditionalFormatting>
  <conditionalFormatting sqref="CN354">
    <cfRule type="expression" dxfId="2245" priority="411">
      <formula>$BO354=1</formula>
    </cfRule>
  </conditionalFormatting>
  <conditionalFormatting sqref="CN355">
    <cfRule type="expression" dxfId="2244" priority="410">
      <formula>$BO355=1</formula>
    </cfRule>
  </conditionalFormatting>
  <conditionalFormatting sqref="CN332:CR332">
    <cfRule type="expression" dxfId="2243" priority="409">
      <formula>$BO332=1</formula>
    </cfRule>
  </conditionalFormatting>
  <conditionalFormatting sqref="CN333:CR333">
    <cfRule type="expression" dxfId="2242" priority="408">
      <formula>$BO333=1</formula>
    </cfRule>
  </conditionalFormatting>
  <conditionalFormatting sqref="CN334:CR334">
    <cfRule type="expression" dxfId="2241" priority="407">
      <formula>$BO334=1</formula>
    </cfRule>
  </conditionalFormatting>
  <conditionalFormatting sqref="CN335:CR335">
    <cfRule type="expression" dxfId="2240" priority="406">
      <formula>$BO335=1</formula>
    </cfRule>
  </conditionalFormatting>
  <conditionalFormatting sqref="CN336:CR336">
    <cfRule type="expression" dxfId="2239" priority="405">
      <formula>$BO336=1</formula>
    </cfRule>
  </conditionalFormatting>
  <conditionalFormatting sqref="CN337:CR337">
    <cfRule type="expression" dxfId="2238" priority="404">
      <formula>$BO337=1</formula>
    </cfRule>
  </conditionalFormatting>
  <conditionalFormatting sqref="CN338:CR338">
    <cfRule type="expression" dxfId="2237" priority="402">
      <formula>$BO338=1</formula>
    </cfRule>
    <cfRule type="expression" dxfId="2236" priority="403">
      <formula>$BO$17=2</formula>
    </cfRule>
  </conditionalFormatting>
  <conditionalFormatting sqref="CN339:CR339">
    <cfRule type="expression" dxfId="2235" priority="400">
      <formula>$BO339=1</formula>
    </cfRule>
    <cfRule type="expression" dxfId="2234" priority="401">
      <formula>$BO$18=2</formula>
    </cfRule>
  </conditionalFormatting>
  <conditionalFormatting sqref="CN340:CR340">
    <cfRule type="expression" dxfId="2233" priority="398">
      <formula>$BO340=1</formula>
    </cfRule>
    <cfRule type="expression" dxfId="2232" priority="399">
      <formula>$BP$19=2</formula>
    </cfRule>
  </conditionalFormatting>
  <conditionalFormatting sqref="CN341:CR341">
    <cfRule type="expression" dxfId="2231" priority="396">
      <formula>$BO341=1</formula>
    </cfRule>
    <cfRule type="expression" dxfId="2230" priority="397">
      <formula>$BO$20=2</formula>
    </cfRule>
  </conditionalFormatting>
  <conditionalFormatting sqref="CN342:CR342">
    <cfRule type="expression" dxfId="2229" priority="395">
      <formula>$BO342=1</formula>
    </cfRule>
  </conditionalFormatting>
  <conditionalFormatting sqref="CN343:CR343">
    <cfRule type="expression" dxfId="2228" priority="394">
      <formula>$BO343=1</formula>
    </cfRule>
  </conditionalFormatting>
  <conditionalFormatting sqref="CN344:CR344">
    <cfRule type="expression" dxfId="2227" priority="393">
      <formula>$BO344=1</formula>
    </cfRule>
  </conditionalFormatting>
  <conditionalFormatting sqref="CN345:CR345">
    <cfRule type="expression" dxfId="2226" priority="392">
      <formula>$BO345=1</formula>
    </cfRule>
  </conditionalFormatting>
  <conditionalFormatting sqref="CN346:CR346">
    <cfRule type="expression" dxfId="2225" priority="391">
      <formula>$BO346=1</formula>
    </cfRule>
  </conditionalFormatting>
  <conditionalFormatting sqref="CN347:CR347">
    <cfRule type="expression" dxfId="2224" priority="390">
      <formula>$BO347=1</formula>
    </cfRule>
  </conditionalFormatting>
  <conditionalFormatting sqref="CN348:CR348">
    <cfRule type="expression" dxfId="2223" priority="388">
      <formula>$BO348=1</formula>
    </cfRule>
    <cfRule type="expression" dxfId="2222" priority="389">
      <formula>$BO$27=3</formula>
    </cfRule>
  </conditionalFormatting>
  <conditionalFormatting sqref="CN349:CR349">
    <cfRule type="expression" dxfId="2221" priority="386">
      <formula>$BO349=1</formula>
    </cfRule>
    <cfRule type="expression" dxfId="2220" priority="387">
      <formula>$BO$28=3</formula>
    </cfRule>
  </conditionalFormatting>
  <conditionalFormatting sqref="CN350:CR350">
    <cfRule type="expression" dxfId="2219" priority="384">
      <formula>$BO350=1</formula>
    </cfRule>
    <cfRule type="expression" dxfId="2218" priority="385">
      <formula>$BO$29=3</formula>
    </cfRule>
  </conditionalFormatting>
  <conditionalFormatting sqref="CN351:CR351">
    <cfRule type="expression" dxfId="2217" priority="382">
      <formula>$BO351=1</formula>
    </cfRule>
    <cfRule type="expression" dxfId="2216" priority="383">
      <formula>$BO$30=3</formula>
    </cfRule>
  </conditionalFormatting>
  <conditionalFormatting sqref="CN352:CR352">
    <cfRule type="expression" dxfId="2215" priority="381">
      <formula>$BO352=1</formula>
    </cfRule>
  </conditionalFormatting>
  <conditionalFormatting sqref="CN353:CR353">
    <cfRule type="expression" dxfId="2214" priority="380">
      <formula>$BO353=1</formula>
    </cfRule>
  </conditionalFormatting>
  <conditionalFormatting sqref="CN354:CR354">
    <cfRule type="expression" dxfId="2213" priority="379">
      <formula>$BO354=1</formula>
    </cfRule>
  </conditionalFormatting>
  <conditionalFormatting sqref="CN355:CR355">
    <cfRule type="expression" dxfId="2212" priority="378">
      <formula>$BO355=1</formula>
    </cfRule>
  </conditionalFormatting>
  <conditionalFormatting sqref="CT332">
    <cfRule type="expression" dxfId="2211" priority="377">
      <formula>$BO332=1</formula>
    </cfRule>
  </conditionalFormatting>
  <conditionalFormatting sqref="CT333">
    <cfRule type="expression" dxfId="2210" priority="376">
      <formula>$BO333=1</formula>
    </cfRule>
  </conditionalFormatting>
  <conditionalFormatting sqref="CT334">
    <cfRule type="expression" dxfId="2209" priority="375">
      <formula>$BO334=1</formula>
    </cfRule>
  </conditionalFormatting>
  <conditionalFormatting sqref="CT335">
    <cfRule type="expression" dxfId="2208" priority="374">
      <formula>$BO335=1</formula>
    </cfRule>
  </conditionalFormatting>
  <conditionalFormatting sqref="CT336">
    <cfRule type="expression" dxfId="2207" priority="373">
      <formula>$BO336=1</formula>
    </cfRule>
  </conditionalFormatting>
  <conditionalFormatting sqref="CT337">
    <cfRule type="expression" dxfId="2206" priority="372">
      <formula>$BO337=1</formula>
    </cfRule>
  </conditionalFormatting>
  <conditionalFormatting sqref="CT338">
    <cfRule type="expression" dxfId="2205" priority="370">
      <formula>$BO338=1</formula>
    </cfRule>
    <cfRule type="expression" dxfId="2204" priority="371">
      <formula>$BO$17=2</formula>
    </cfRule>
  </conditionalFormatting>
  <conditionalFormatting sqref="CT339">
    <cfRule type="expression" dxfId="2203" priority="368">
      <formula>$BO339=1</formula>
    </cfRule>
    <cfRule type="expression" dxfId="2202" priority="369">
      <formula>$BO$18=2</formula>
    </cfRule>
  </conditionalFormatting>
  <conditionalFormatting sqref="CT340">
    <cfRule type="expression" dxfId="2201" priority="366">
      <formula>$BO340=1</formula>
    </cfRule>
    <cfRule type="expression" dxfId="2200" priority="367">
      <formula>$BP$19=2</formula>
    </cfRule>
  </conditionalFormatting>
  <conditionalFormatting sqref="CT341">
    <cfRule type="expression" dxfId="2199" priority="364">
      <formula>$BO341=1</formula>
    </cfRule>
    <cfRule type="expression" dxfId="2198" priority="365">
      <formula>$BO$20=2</formula>
    </cfRule>
  </conditionalFormatting>
  <conditionalFormatting sqref="CT342">
    <cfRule type="expression" dxfId="2197" priority="363">
      <formula>$BO342=1</formula>
    </cfRule>
  </conditionalFormatting>
  <conditionalFormatting sqref="CT343">
    <cfRule type="expression" dxfId="2196" priority="362">
      <formula>$BO343=1</formula>
    </cfRule>
  </conditionalFormatting>
  <conditionalFormatting sqref="CT344">
    <cfRule type="expression" dxfId="2195" priority="361">
      <formula>$BO344=1</formula>
    </cfRule>
  </conditionalFormatting>
  <conditionalFormatting sqref="CT345">
    <cfRule type="expression" dxfId="2194" priority="360">
      <formula>$BO345=1</formula>
    </cfRule>
  </conditionalFormatting>
  <conditionalFormatting sqref="CT346">
    <cfRule type="expression" dxfId="2193" priority="359">
      <formula>$BO346=1</formula>
    </cfRule>
  </conditionalFormatting>
  <conditionalFormatting sqref="CT347">
    <cfRule type="expression" dxfId="2192" priority="358">
      <formula>$BO347=1</formula>
    </cfRule>
  </conditionalFormatting>
  <conditionalFormatting sqref="CT348">
    <cfRule type="expression" dxfId="2191" priority="356">
      <formula>$BO348=1</formula>
    </cfRule>
    <cfRule type="expression" dxfId="2190" priority="357">
      <formula>$BO$27=3</formula>
    </cfRule>
  </conditionalFormatting>
  <conditionalFormatting sqref="CT349">
    <cfRule type="expression" dxfId="2189" priority="354">
      <formula>$BO349=1</formula>
    </cfRule>
    <cfRule type="expression" dxfId="2188" priority="355">
      <formula>$BO$28=3</formula>
    </cfRule>
  </conditionalFormatting>
  <conditionalFormatting sqref="CT350">
    <cfRule type="expression" dxfId="2187" priority="352">
      <formula>$BO350=1</formula>
    </cfRule>
    <cfRule type="expression" dxfId="2186" priority="353">
      <formula>$BO$29=3</formula>
    </cfRule>
  </conditionalFormatting>
  <conditionalFormatting sqref="CT351">
    <cfRule type="expression" dxfId="2185" priority="350">
      <formula>$BO351=1</formula>
    </cfRule>
    <cfRule type="expression" dxfId="2184" priority="351">
      <formula>$BO$30=3</formula>
    </cfRule>
  </conditionalFormatting>
  <conditionalFormatting sqref="CT352">
    <cfRule type="expression" dxfId="2183" priority="349">
      <formula>$BO352=1</formula>
    </cfRule>
  </conditionalFormatting>
  <conditionalFormatting sqref="CT353">
    <cfRule type="expression" dxfId="2182" priority="348">
      <formula>$BO353=1</formula>
    </cfRule>
  </conditionalFormatting>
  <conditionalFormatting sqref="CT354">
    <cfRule type="expression" dxfId="2181" priority="347">
      <formula>$BO354=1</formula>
    </cfRule>
  </conditionalFormatting>
  <conditionalFormatting sqref="CT355">
    <cfRule type="expression" dxfId="2180" priority="346">
      <formula>$BO355=1</formula>
    </cfRule>
  </conditionalFormatting>
  <conditionalFormatting sqref="CT439:CW444 CT449:CW454 CT459:CW462">
    <cfRule type="expression" dxfId="2179" priority="345">
      <formula>$BO439=1</formula>
    </cfRule>
  </conditionalFormatting>
  <conditionalFormatting sqref="CT445:CW445">
    <cfRule type="expression" dxfId="2178" priority="343">
      <formula>$BO445=1</formula>
    </cfRule>
    <cfRule type="expression" dxfId="2177" priority="344">
      <formula>$BO$17=2</formula>
    </cfRule>
  </conditionalFormatting>
  <conditionalFormatting sqref="CT446:CW446">
    <cfRule type="expression" dxfId="2176" priority="341">
      <formula>$BO446=1</formula>
    </cfRule>
    <cfRule type="expression" dxfId="2175" priority="342">
      <formula>$BO$18=2</formula>
    </cfRule>
  </conditionalFormatting>
  <conditionalFormatting sqref="CT447:CW447">
    <cfRule type="expression" dxfId="2174" priority="339">
      <formula>$BO447=1</formula>
    </cfRule>
    <cfRule type="expression" dxfId="2173" priority="340">
      <formula>$BP$19=2</formula>
    </cfRule>
  </conditionalFormatting>
  <conditionalFormatting sqref="CT448:CW448">
    <cfRule type="expression" dxfId="2172" priority="337">
      <formula>$BO448=1</formula>
    </cfRule>
    <cfRule type="expression" dxfId="2171" priority="338">
      <formula>$BO$20=2</formula>
    </cfRule>
  </conditionalFormatting>
  <conditionalFormatting sqref="CT455:CW455">
    <cfRule type="expression" dxfId="2170" priority="335">
      <formula>$BO455=1</formula>
    </cfRule>
    <cfRule type="expression" dxfId="2169" priority="336">
      <formula>$BO$27=3</formula>
    </cfRule>
  </conditionalFormatting>
  <conditionalFormatting sqref="CT456:CW456">
    <cfRule type="expression" dxfId="2168" priority="333">
      <formula>$BO456=1</formula>
    </cfRule>
    <cfRule type="expression" dxfId="2167" priority="334">
      <formula>$BO$28=3</formula>
    </cfRule>
  </conditionalFormatting>
  <conditionalFormatting sqref="CT457:CW457">
    <cfRule type="expression" dxfId="2166" priority="331">
      <formula>$BO457=1</formula>
    </cfRule>
    <cfRule type="expression" dxfId="2165" priority="332">
      <formula>$BO$29=3</formula>
    </cfRule>
  </conditionalFormatting>
  <conditionalFormatting sqref="CT458:CW458">
    <cfRule type="expression" dxfId="2164" priority="329">
      <formula>$BO458=1</formula>
    </cfRule>
    <cfRule type="expression" dxfId="2163" priority="330">
      <formula>$BO$30=3</formula>
    </cfRule>
  </conditionalFormatting>
  <conditionalFormatting sqref="CN439">
    <cfRule type="expression" dxfId="2162" priority="328">
      <formula>$BO439=1</formula>
    </cfRule>
  </conditionalFormatting>
  <conditionalFormatting sqref="CN440">
    <cfRule type="expression" dxfId="2161" priority="327">
      <formula>$BO440=1</formula>
    </cfRule>
  </conditionalFormatting>
  <conditionalFormatting sqref="CN441">
    <cfRule type="expression" dxfId="2160" priority="326">
      <formula>$BO441=1</formula>
    </cfRule>
  </conditionalFormatting>
  <conditionalFormatting sqref="CN442">
    <cfRule type="expression" dxfId="2159" priority="325">
      <formula>$BO442=1</formula>
    </cfRule>
  </conditionalFormatting>
  <conditionalFormatting sqref="CN443">
    <cfRule type="expression" dxfId="2158" priority="324">
      <formula>$BO443=1</formula>
    </cfRule>
  </conditionalFormatting>
  <conditionalFormatting sqref="CN444">
    <cfRule type="expression" dxfId="2157" priority="323">
      <formula>$BO444=1</formula>
    </cfRule>
  </conditionalFormatting>
  <conditionalFormatting sqref="CN445">
    <cfRule type="expression" dxfId="2156" priority="321">
      <formula>$BO445=1</formula>
    </cfRule>
    <cfRule type="expression" dxfId="2155" priority="322">
      <formula>$BO$17=2</formula>
    </cfRule>
  </conditionalFormatting>
  <conditionalFormatting sqref="CN446">
    <cfRule type="expression" dxfId="2154" priority="319">
      <formula>$BO446=1</formula>
    </cfRule>
    <cfRule type="expression" dxfId="2153" priority="320">
      <formula>$BO$18=2</formula>
    </cfRule>
  </conditionalFormatting>
  <conditionalFormatting sqref="CN447">
    <cfRule type="expression" dxfId="2152" priority="317">
      <formula>$BO447=1</formula>
    </cfRule>
    <cfRule type="expression" dxfId="2151" priority="318">
      <formula>$BP$19=2</formula>
    </cfRule>
  </conditionalFormatting>
  <conditionalFormatting sqref="CN448">
    <cfRule type="expression" dxfId="2150" priority="315">
      <formula>$BO448=1</formula>
    </cfRule>
    <cfRule type="expression" dxfId="2149" priority="316">
      <formula>$BO$20=2</formula>
    </cfRule>
  </conditionalFormatting>
  <conditionalFormatting sqref="CN449">
    <cfRule type="expression" dxfId="2148" priority="314">
      <formula>$BO449=1</formula>
    </cfRule>
  </conditionalFormatting>
  <conditionalFormatting sqref="CN450">
    <cfRule type="expression" dxfId="2147" priority="313">
      <formula>$BO450=1</formula>
    </cfRule>
  </conditionalFormatting>
  <conditionalFormatting sqref="CN451">
    <cfRule type="expression" dxfId="2146" priority="312">
      <formula>$BO451=1</formula>
    </cfRule>
  </conditionalFormatting>
  <conditionalFormatting sqref="CN452">
    <cfRule type="expression" dxfId="2145" priority="311">
      <formula>$BO452=1</formula>
    </cfRule>
  </conditionalFormatting>
  <conditionalFormatting sqref="CN453">
    <cfRule type="expression" dxfId="2144" priority="310">
      <formula>$BO453=1</formula>
    </cfRule>
  </conditionalFormatting>
  <conditionalFormatting sqref="CN454">
    <cfRule type="expression" dxfId="2143" priority="309">
      <formula>$BO454=1</formula>
    </cfRule>
  </conditionalFormatting>
  <conditionalFormatting sqref="CN455">
    <cfRule type="expression" dxfId="2142" priority="307">
      <formula>$BO455=1</formula>
    </cfRule>
    <cfRule type="expression" dxfId="2141" priority="308">
      <formula>$BO$27=3</formula>
    </cfRule>
  </conditionalFormatting>
  <conditionalFormatting sqref="CN456">
    <cfRule type="expression" dxfId="2140" priority="305">
      <formula>$BO456=1</formula>
    </cfRule>
    <cfRule type="expression" dxfId="2139" priority="306">
      <formula>$BO$28=3</formula>
    </cfRule>
  </conditionalFormatting>
  <conditionalFormatting sqref="CN457">
    <cfRule type="expression" dxfId="2138" priority="303">
      <formula>$BO457=1</formula>
    </cfRule>
    <cfRule type="expression" dxfId="2137" priority="304">
      <formula>$BO$29=3</formula>
    </cfRule>
  </conditionalFormatting>
  <conditionalFormatting sqref="CN458">
    <cfRule type="expression" dxfId="2136" priority="301">
      <formula>$BO458=1</formula>
    </cfRule>
    <cfRule type="expression" dxfId="2135" priority="302">
      <formula>$BO$30=3</formula>
    </cfRule>
  </conditionalFormatting>
  <conditionalFormatting sqref="CN459">
    <cfRule type="expression" dxfId="2134" priority="300">
      <formula>$BO459=1</formula>
    </cfRule>
  </conditionalFormatting>
  <conditionalFormatting sqref="CN460">
    <cfRule type="expression" dxfId="2133" priority="299">
      <formula>$BO460=1</formula>
    </cfRule>
  </conditionalFormatting>
  <conditionalFormatting sqref="CN461">
    <cfRule type="expression" dxfId="2132" priority="298">
      <formula>$BO461=1</formula>
    </cfRule>
  </conditionalFormatting>
  <conditionalFormatting sqref="CN462">
    <cfRule type="expression" dxfId="2131" priority="297">
      <formula>$BO462=1</formula>
    </cfRule>
  </conditionalFormatting>
  <conditionalFormatting sqref="CN439:CR439">
    <cfRule type="expression" dxfId="2130" priority="296">
      <formula>$BO439=1</formula>
    </cfRule>
  </conditionalFormatting>
  <conditionalFormatting sqref="CN440:CR440">
    <cfRule type="expression" dxfId="2129" priority="295">
      <formula>$BO440=1</formula>
    </cfRule>
  </conditionalFormatting>
  <conditionalFormatting sqref="CN441:CR441">
    <cfRule type="expression" dxfId="2128" priority="294">
      <formula>$BO441=1</formula>
    </cfRule>
  </conditionalFormatting>
  <conditionalFormatting sqref="CN442:CR442">
    <cfRule type="expression" dxfId="2127" priority="293">
      <formula>$BO442=1</formula>
    </cfRule>
  </conditionalFormatting>
  <conditionalFormatting sqref="CN443:CR443">
    <cfRule type="expression" dxfId="2126" priority="292">
      <formula>$BO443=1</formula>
    </cfRule>
  </conditionalFormatting>
  <conditionalFormatting sqref="CN444:CR444">
    <cfRule type="expression" dxfId="2125" priority="291">
      <formula>$BO444=1</formula>
    </cfRule>
  </conditionalFormatting>
  <conditionalFormatting sqref="CN445:CR445">
    <cfRule type="expression" dxfId="2124" priority="289">
      <formula>$BO445=1</formula>
    </cfRule>
    <cfRule type="expression" dxfId="2123" priority="290">
      <formula>$BO$17=2</formula>
    </cfRule>
  </conditionalFormatting>
  <conditionalFormatting sqref="CN446:CR446">
    <cfRule type="expression" dxfId="2122" priority="287">
      <formula>$BO446=1</formula>
    </cfRule>
    <cfRule type="expression" dxfId="2121" priority="288">
      <formula>$BO$18=2</formula>
    </cfRule>
  </conditionalFormatting>
  <conditionalFormatting sqref="CN447:CR447">
    <cfRule type="expression" dxfId="2120" priority="285">
      <formula>$BO447=1</formula>
    </cfRule>
    <cfRule type="expression" dxfId="2119" priority="286">
      <formula>$BP$19=2</formula>
    </cfRule>
  </conditionalFormatting>
  <conditionalFormatting sqref="CN448:CR448">
    <cfRule type="expression" dxfId="2118" priority="283">
      <formula>$BO448=1</formula>
    </cfRule>
    <cfRule type="expression" dxfId="2117" priority="284">
      <formula>$BO$20=2</formula>
    </cfRule>
  </conditionalFormatting>
  <conditionalFormatting sqref="CN449:CR449">
    <cfRule type="expression" dxfId="2116" priority="282">
      <formula>$BO449=1</formula>
    </cfRule>
  </conditionalFormatting>
  <conditionalFormatting sqref="CN450:CR450">
    <cfRule type="expression" dxfId="2115" priority="281">
      <formula>$BO450=1</formula>
    </cfRule>
  </conditionalFormatting>
  <conditionalFormatting sqref="CN451:CR451">
    <cfRule type="expression" dxfId="2114" priority="280">
      <formula>$BO451=1</formula>
    </cfRule>
  </conditionalFormatting>
  <conditionalFormatting sqref="CN452:CR452">
    <cfRule type="expression" dxfId="2113" priority="279">
      <formula>$BO452=1</formula>
    </cfRule>
  </conditionalFormatting>
  <conditionalFormatting sqref="CN453:CR453">
    <cfRule type="expression" dxfId="2112" priority="278">
      <formula>$BO453=1</formula>
    </cfRule>
  </conditionalFormatting>
  <conditionalFormatting sqref="CN454:CR454">
    <cfRule type="expression" dxfId="2111" priority="277">
      <formula>$BO454=1</formula>
    </cfRule>
  </conditionalFormatting>
  <conditionalFormatting sqref="CN455:CR455">
    <cfRule type="expression" dxfId="2110" priority="275">
      <formula>$BO455=1</formula>
    </cfRule>
    <cfRule type="expression" dxfId="2109" priority="276">
      <formula>$BO$27=3</formula>
    </cfRule>
  </conditionalFormatting>
  <conditionalFormatting sqref="CN456:CR456">
    <cfRule type="expression" dxfId="2108" priority="273">
      <formula>$BO456=1</formula>
    </cfRule>
    <cfRule type="expression" dxfId="2107" priority="274">
      <formula>$BO$28=3</formula>
    </cfRule>
  </conditionalFormatting>
  <conditionalFormatting sqref="CN457:CR457">
    <cfRule type="expression" dxfId="2106" priority="271">
      <formula>$BO457=1</formula>
    </cfRule>
    <cfRule type="expression" dxfId="2105" priority="272">
      <formula>$BO$29=3</formula>
    </cfRule>
  </conditionalFormatting>
  <conditionalFormatting sqref="CN458:CR458">
    <cfRule type="expression" dxfId="2104" priority="269">
      <formula>$BO458=1</formula>
    </cfRule>
    <cfRule type="expression" dxfId="2103" priority="270">
      <formula>$BO$30=3</formula>
    </cfRule>
  </conditionalFormatting>
  <conditionalFormatting sqref="CN459:CR459">
    <cfRule type="expression" dxfId="2102" priority="268">
      <formula>$BO459=1</formula>
    </cfRule>
  </conditionalFormatting>
  <conditionalFormatting sqref="CN460:CR460">
    <cfRule type="expression" dxfId="2101" priority="267">
      <formula>$BO460=1</formula>
    </cfRule>
  </conditionalFormatting>
  <conditionalFormatting sqref="CN461:CR461">
    <cfRule type="expression" dxfId="2100" priority="266">
      <formula>$BO461=1</formula>
    </cfRule>
  </conditionalFormatting>
  <conditionalFormatting sqref="CN462:CR462">
    <cfRule type="expression" dxfId="2099" priority="265">
      <formula>$BO462=1</formula>
    </cfRule>
  </conditionalFormatting>
  <conditionalFormatting sqref="CT439">
    <cfRule type="expression" dxfId="2098" priority="264">
      <formula>$BO439=1</formula>
    </cfRule>
  </conditionalFormatting>
  <conditionalFormatting sqref="CT440">
    <cfRule type="expression" dxfId="2097" priority="263">
      <formula>$BO440=1</formula>
    </cfRule>
  </conditionalFormatting>
  <conditionalFormatting sqref="CT441">
    <cfRule type="expression" dxfId="2096" priority="262">
      <formula>$BO441=1</formula>
    </cfRule>
  </conditionalFormatting>
  <conditionalFormatting sqref="CT442">
    <cfRule type="expression" dxfId="2095" priority="261">
      <formula>$BO442=1</formula>
    </cfRule>
  </conditionalFormatting>
  <conditionalFormatting sqref="CT443">
    <cfRule type="expression" dxfId="2094" priority="260">
      <formula>$BO443=1</formula>
    </cfRule>
  </conditionalFormatting>
  <conditionalFormatting sqref="CT444">
    <cfRule type="expression" dxfId="2093" priority="259">
      <formula>$BO444=1</formula>
    </cfRule>
  </conditionalFormatting>
  <conditionalFormatting sqref="CT445">
    <cfRule type="expression" dxfId="2092" priority="257">
      <formula>$BO445=1</formula>
    </cfRule>
    <cfRule type="expression" dxfId="2091" priority="258">
      <formula>$BO$17=2</formula>
    </cfRule>
  </conditionalFormatting>
  <conditionalFormatting sqref="CT446">
    <cfRule type="expression" dxfId="2090" priority="255">
      <formula>$BO446=1</formula>
    </cfRule>
    <cfRule type="expression" dxfId="2089" priority="256">
      <formula>$BO$18=2</formula>
    </cfRule>
  </conditionalFormatting>
  <conditionalFormatting sqref="CT447">
    <cfRule type="expression" dxfId="2088" priority="253">
      <formula>$BO447=1</formula>
    </cfRule>
    <cfRule type="expression" dxfId="2087" priority="254">
      <formula>$BP$19=2</formula>
    </cfRule>
  </conditionalFormatting>
  <conditionalFormatting sqref="CT448">
    <cfRule type="expression" dxfId="2086" priority="251">
      <formula>$BO448=1</formula>
    </cfRule>
    <cfRule type="expression" dxfId="2085" priority="252">
      <formula>$BO$20=2</formula>
    </cfRule>
  </conditionalFormatting>
  <conditionalFormatting sqref="CT449">
    <cfRule type="expression" dxfId="2084" priority="250">
      <formula>$BO449=1</formula>
    </cfRule>
  </conditionalFormatting>
  <conditionalFormatting sqref="CT450">
    <cfRule type="expression" dxfId="2083" priority="249">
      <formula>$BO450=1</formula>
    </cfRule>
  </conditionalFormatting>
  <conditionalFormatting sqref="CT451">
    <cfRule type="expression" dxfId="2082" priority="248">
      <formula>$BO451=1</formula>
    </cfRule>
  </conditionalFormatting>
  <conditionalFormatting sqref="CT452">
    <cfRule type="expression" dxfId="2081" priority="247">
      <formula>$BO452=1</formula>
    </cfRule>
  </conditionalFormatting>
  <conditionalFormatting sqref="CT453">
    <cfRule type="expression" dxfId="2080" priority="246">
      <formula>$BO453=1</formula>
    </cfRule>
  </conditionalFormatting>
  <conditionalFormatting sqref="CT454">
    <cfRule type="expression" dxfId="2079" priority="245">
      <formula>$BO454=1</formula>
    </cfRule>
  </conditionalFormatting>
  <conditionalFormatting sqref="CT455">
    <cfRule type="expression" dxfId="2078" priority="243">
      <formula>$BO455=1</formula>
    </cfRule>
    <cfRule type="expression" dxfId="2077" priority="244">
      <formula>$BO$27=3</formula>
    </cfRule>
  </conditionalFormatting>
  <conditionalFormatting sqref="CT456">
    <cfRule type="expression" dxfId="2076" priority="241">
      <formula>$BO456=1</formula>
    </cfRule>
    <cfRule type="expression" dxfId="2075" priority="242">
      <formula>$BO$28=3</formula>
    </cfRule>
  </conditionalFormatting>
  <conditionalFormatting sqref="CT457">
    <cfRule type="expression" dxfId="2074" priority="239">
      <formula>$BO457=1</formula>
    </cfRule>
    <cfRule type="expression" dxfId="2073" priority="240">
      <formula>$BO$29=3</formula>
    </cfRule>
  </conditionalFormatting>
  <conditionalFormatting sqref="CT458">
    <cfRule type="expression" dxfId="2072" priority="237">
      <formula>$BO458=1</formula>
    </cfRule>
    <cfRule type="expression" dxfId="2071" priority="238">
      <formula>$BO$30=3</formula>
    </cfRule>
  </conditionalFormatting>
  <conditionalFormatting sqref="CT459">
    <cfRule type="expression" dxfId="2070" priority="236">
      <formula>$BO459=1</formula>
    </cfRule>
  </conditionalFormatting>
  <conditionalFormatting sqref="CT460">
    <cfRule type="expression" dxfId="2069" priority="235">
      <formula>$BO460=1</formula>
    </cfRule>
  </conditionalFormatting>
  <conditionalFormatting sqref="CT461">
    <cfRule type="expression" dxfId="2068" priority="234">
      <formula>$BO461=1</formula>
    </cfRule>
  </conditionalFormatting>
  <conditionalFormatting sqref="CT462">
    <cfRule type="expression" dxfId="2067" priority="233">
      <formula>$BO462=1</formula>
    </cfRule>
  </conditionalFormatting>
  <conditionalFormatting sqref="CT546:CW551 CT556:CW561 CT566:CW569">
    <cfRule type="expression" dxfId="2066" priority="232">
      <formula>$BO546=1</formula>
    </cfRule>
  </conditionalFormatting>
  <conditionalFormatting sqref="CT552:CW552">
    <cfRule type="expression" dxfId="2065" priority="230">
      <formula>$BO552=1</formula>
    </cfRule>
    <cfRule type="expression" dxfId="2064" priority="231">
      <formula>$BO$17=2</formula>
    </cfRule>
  </conditionalFormatting>
  <conditionalFormatting sqref="CT553:CW553">
    <cfRule type="expression" dxfId="2063" priority="228">
      <formula>$BO553=1</formula>
    </cfRule>
    <cfRule type="expression" dxfId="2062" priority="229">
      <formula>$BO$18=2</formula>
    </cfRule>
  </conditionalFormatting>
  <conditionalFormatting sqref="CT554:CW554">
    <cfRule type="expression" dxfId="2061" priority="226">
      <formula>$BO554=1</formula>
    </cfRule>
    <cfRule type="expression" dxfId="2060" priority="227">
      <formula>$BP$19=2</formula>
    </cfRule>
  </conditionalFormatting>
  <conditionalFormatting sqref="CT555:CW555">
    <cfRule type="expression" dxfId="2059" priority="224">
      <formula>$BO555=1</formula>
    </cfRule>
    <cfRule type="expression" dxfId="2058" priority="225">
      <formula>$BO$20=2</formula>
    </cfRule>
  </conditionalFormatting>
  <conditionalFormatting sqref="CT562:CW562">
    <cfRule type="expression" dxfId="2057" priority="222">
      <formula>$BO562=1</formula>
    </cfRule>
    <cfRule type="expression" dxfId="2056" priority="223">
      <formula>$BO$27=3</formula>
    </cfRule>
  </conditionalFormatting>
  <conditionalFormatting sqref="CT563:CW563">
    <cfRule type="expression" dxfId="2055" priority="220">
      <formula>$BO563=1</formula>
    </cfRule>
    <cfRule type="expression" dxfId="2054" priority="221">
      <formula>$BO$28=3</formula>
    </cfRule>
  </conditionalFormatting>
  <conditionalFormatting sqref="CT564:CW564">
    <cfRule type="expression" dxfId="2053" priority="218">
      <formula>$BO564=1</formula>
    </cfRule>
    <cfRule type="expression" dxfId="2052" priority="219">
      <formula>$BO$29=3</formula>
    </cfRule>
  </conditionalFormatting>
  <conditionalFormatting sqref="CT565:CW565">
    <cfRule type="expression" dxfId="2051" priority="216">
      <formula>$BO565=1</formula>
    </cfRule>
    <cfRule type="expression" dxfId="2050" priority="217">
      <formula>$BO$30=3</formula>
    </cfRule>
  </conditionalFormatting>
  <conditionalFormatting sqref="CN546">
    <cfRule type="expression" dxfId="2049" priority="215">
      <formula>$BO546=1</formula>
    </cfRule>
  </conditionalFormatting>
  <conditionalFormatting sqref="CN547">
    <cfRule type="expression" dxfId="2048" priority="214">
      <formula>$BO547=1</formula>
    </cfRule>
  </conditionalFormatting>
  <conditionalFormatting sqref="CN548">
    <cfRule type="expression" dxfId="2047" priority="213">
      <formula>$BO548=1</formula>
    </cfRule>
  </conditionalFormatting>
  <conditionalFormatting sqref="CN549">
    <cfRule type="expression" dxfId="2046" priority="212">
      <formula>$BO549=1</formula>
    </cfRule>
  </conditionalFormatting>
  <conditionalFormatting sqref="CN550">
    <cfRule type="expression" dxfId="2045" priority="211">
      <formula>$BO550=1</formula>
    </cfRule>
  </conditionalFormatting>
  <conditionalFormatting sqref="CN551">
    <cfRule type="expression" dxfId="2044" priority="210">
      <formula>$BO551=1</formula>
    </cfRule>
  </conditionalFormatting>
  <conditionalFormatting sqref="CN552">
    <cfRule type="expression" dxfId="2043" priority="208">
      <formula>$BO552=1</formula>
    </cfRule>
    <cfRule type="expression" dxfId="2042" priority="209">
      <formula>$BO$17=2</formula>
    </cfRule>
  </conditionalFormatting>
  <conditionalFormatting sqref="CN553">
    <cfRule type="expression" dxfId="2041" priority="206">
      <formula>$BO553=1</formula>
    </cfRule>
    <cfRule type="expression" dxfId="2040" priority="207">
      <formula>$BO$18=2</formula>
    </cfRule>
  </conditionalFormatting>
  <conditionalFormatting sqref="CN554">
    <cfRule type="expression" dxfId="2039" priority="204">
      <formula>$BO554=1</formula>
    </cfRule>
    <cfRule type="expression" dxfId="2038" priority="205">
      <formula>$BP$19=2</formula>
    </cfRule>
  </conditionalFormatting>
  <conditionalFormatting sqref="CN555">
    <cfRule type="expression" dxfId="2037" priority="202">
      <formula>$BO555=1</formula>
    </cfRule>
    <cfRule type="expression" dxfId="2036" priority="203">
      <formula>$BO$20=2</formula>
    </cfRule>
  </conditionalFormatting>
  <conditionalFormatting sqref="CN556">
    <cfRule type="expression" dxfId="2035" priority="201">
      <formula>$BO556=1</formula>
    </cfRule>
  </conditionalFormatting>
  <conditionalFormatting sqref="CN557">
    <cfRule type="expression" dxfId="2034" priority="200">
      <formula>$BO557=1</formula>
    </cfRule>
  </conditionalFormatting>
  <conditionalFormatting sqref="CN558">
    <cfRule type="expression" dxfId="2033" priority="199">
      <formula>$BO558=1</formula>
    </cfRule>
  </conditionalFormatting>
  <conditionalFormatting sqref="CN559">
    <cfRule type="expression" dxfId="2032" priority="198">
      <formula>$BO559=1</formula>
    </cfRule>
  </conditionalFormatting>
  <conditionalFormatting sqref="CN560">
    <cfRule type="expression" dxfId="2031" priority="197">
      <formula>$BO560=1</formula>
    </cfRule>
  </conditionalFormatting>
  <conditionalFormatting sqref="CN561">
    <cfRule type="expression" dxfId="2030" priority="196">
      <formula>$BO561=1</formula>
    </cfRule>
  </conditionalFormatting>
  <conditionalFormatting sqref="CN562">
    <cfRule type="expression" dxfId="2029" priority="194">
      <formula>$BO562=1</formula>
    </cfRule>
    <cfRule type="expression" dxfId="2028" priority="195">
      <formula>$BO$27=3</formula>
    </cfRule>
  </conditionalFormatting>
  <conditionalFormatting sqref="CN563">
    <cfRule type="expression" dxfId="2027" priority="192">
      <formula>$BO563=1</formula>
    </cfRule>
    <cfRule type="expression" dxfId="2026" priority="193">
      <formula>$BO$28=3</formula>
    </cfRule>
  </conditionalFormatting>
  <conditionalFormatting sqref="CN564">
    <cfRule type="expression" dxfId="2025" priority="190">
      <formula>$BO564=1</formula>
    </cfRule>
    <cfRule type="expression" dxfId="2024" priority="191">
      <formula>$BO$29=3</formula>
    </cfRule>
  </conditionalFormatting>
  <conditionalFormatting sqref="CN565">
    <cfRule type="expression" dxfId="2023" priority="188">
      <formula>$BO565=1</formula>
    </cfRule>
    <cfRule type="expression" dxfId="2022" priority="189">
      <formula>$BO$30=3</formula>
    </cfRule>
  </conditionalFormatting>
  <conditionalFormatting sqref="CN566">
    <cfRule type="expression" dxfId="2021" priority="187">
      <formula>$BO566=1</formula>
    </cfRule>
  </conditionalFormatting>
  <conditionalFormatting sqref="CN567">
    <cfRule type="expression" dxfId="2020" priority="186">
      <formula>$BO567=1</formula>
    </cfRule>
  </conditionalFormatting>
  <conditionalFormatting sqref="CN568">
    <cfRule type="expression" dxfId="2019" priority="185">
      <formula>$BO568=1</formula>
    </cfRule>
  </conditionalFormatting>
  <conditionalFormatting sqref="CN569">
    <cfRule type="expression" dxfId="2018" priority="184">
      <formula>$BO569=1</formula>
    </cfRule>
  </conditionalFormatting>
  <conditionalFormatting sqref="CN546:CR546">
    <cfRule type="expression" dxfId="2017" priority="183">
      <formula>$BO546=1</formula>
    </cfRule>
  </conditionalFormatting>
  <conditionalFormatting sqref="CN547:CR547">
    <cfRule type="expression" dxfId="2016" priority="182">
      <formula>$BO547=1</formula>
    </cfRule>
  </conditionalFormatting>
  <conditionalFormatting sqref="CN548:CR548">
    <cfRule type="expression" dxfId="2015" priority="181">
      <formula>$BO548=1</formula>
    </cfRule>
  </conditionalFormatting>
  <conditionalFormatting sqref="CN549:CR549">
    <cfRule type="expression" dxfId="2014" priority="180">
      <formula>$BO549=1</formula>
    </cfRule>
  </conditionalFormatting>
  <conditionalFormatting sqref="CN550:CR550">
    <cfRule type="expression" dxfId="2013" priority="179">
      <formula>$BO550=1</formula>
    </cfRule>
  </conditionalFormatting>
  <conditionalFormatting sqref="CN551:CR551">
    <cfRule type="expression" dxfId="2012" priority="178">
      <formula>$BO551=1</formula>
    </cfRule>
  </conditionalFormatting>
  <conditionalFormatting sqref="CN552:CR552">
    <cfRule type="expression" dxfId="2011" priority="176">
      <formula>$BO552=1</formula>
    </cfRule>
    <cfRule type="expression" dxfId="2010" priority="177">
      <formula>$BO$17=2</formula>
    </cfRule>
  </conditionalFormatting>
  <conditionalFormatting sqref="CN553:CR553">
    <cfRule type="expression" dxfId="2009" priority="174">
      <formula>$BO553=1</formula>
    </cfRule>
    <cfRule type="expression" dxfId="2008" priority="175">
      <formula>$BO$18=2</formula>
    </cfRule>
  </conditionalFormatting>
  <conditionalFormatting sqref="CN554:CR554">
    <cfRule type="expression" dxfId="2007" priority="172">
      <formula>$BO554=1</formula>
    </cfRule>
    <cfRule type="expression" dxfId="2006" priority="173">
      <formula>$BP$19=2</formula>
    </cfRule>
  </conditionalFormatting>
  <conditionalFormatting sqref="CN555:CR555">
    <cfRule type="expression" dxfId="2005" priority="170">
      <formula>$BO555=1</formula>
    </cfRule>
    <cfRule type="expression" dxfId="2004" priority="171">
      <formula>$BO$20=2</formula>
    </cfRule>
  </conditionalFormatting>
  <conditionalFormatting sqref="CN556:CR556">
    <cfRule type="expression" dxfId="2003" priority="169">
      <formula>$BO556=1</formula>
    </cfRule>
  </conditionalFormatting>
  <conditionalFormatting sqref="CN557:CR557">
    <cfRule type="expression" dxfId="2002" priority="168">
      <formula>$BO557=1</formula>
    </cfRule>
  </conditionalFormatting>
  <conditionalFormatting sqref="CN558:CR558">
    <cfRule type="expression" dxfId="2001" priority="167">
      <formula>$BO558=1</formula>
    </cfRule>
  </conditionalFormatting>
  <conditionalFormatting sqref="CN559:CR559">
    <cfRule type="expression" dxfId="2000" priority="166">
      <formula>$BO559=1</formula>
    </cfRule>
  </conditionalFormatting>
  <conditionalFormatting sqref="CN560:CR560">
    <cfRule type="expression" dxfId="1999" priority="165">
      <formula>$BO560=1</formula>
    </cfRule>
  </conditionalFormatting>
  <conditionalFormatting sqref="CN561:CR561">
    <cfRule type="expression" dxfId="1998" priority="164">
      <formula>$BO561=1</formula>
    </cfRule>
  </conditionalFormatting>
  <conditionalFormatting sqref="CN562:CR562">
    <cfRule type="expression" dxfId="1997" priority="162">
      <formula>$BO562=1</formula>
    </cfRule>
    <cfRule type="expression" dxfId="1996" priority="163">
      <formula>$BO$27=3</formula>
    </cfRule>
  </conditionalFormatting>
  <conditionalFormatting sqref="CN563:CR563">
    <cfRule type="expression" dxfId="1995" priority="160">
      <formula>$BO563=1</formula>
    </cfRule>
    <cfRule type="expression" dxfId="1994" priority="161">
      <formula>$BO$28=3</formula>
    </cfRule>
  </conditionalFormatting>
  <conditionalFormatting sqref="CN564:CR564">
    <cfRule type="expression" dxfId="1993" priority="158">
      <formula>$BO564=1</formula>
    </cfRule>
    <cfRule type="expression" dxfId="1992" priority="159">
      <formula>$BO$29=3</formula>
    </cfRule>
  </conditionalFormatting>
  <conditionalFormatting sqref="CN565:CR565">
    <cfRule type="expression" dxfId="1991" priority="156">
      <formula>$BO565=1</formula>
    </cfRule>
    <cfRule type="expression" dxfId="1990" priority="157">
      <formula>$BO$30=3</formula>
    </cfRule>
  </conditionalFormatting>
  <conditionalFormatting sqref="CN566:CR566">
    <cfRule type="expression" dxfId="1989" priority="155">
      <formula>$BO566=1</formula>
    </cfRule>
  </conditionalFormatting>
  <conditionalFormatting sqref="CN567:CR567">
    <cfRule type="expression" dxfId="1988" priority="154">
      <formula>$BO567=1</formula>
    </cfRule>
  </conditionalFormatting>
  <conditionalFormatting sqref="CN568:CR568">
    <cfRule type="expression" dxfId="1987" priority="153">
      <formula>$BO568=1</formula>
    </cfRule>
  </conditionalFormatting>
  <conditionalFormatting sqref="CN569:CR569">
    <cfRule type="expression" dxfId="1986" priority="152">
      <formula>$BO569=1</formula>
    </cfRule>
  </conditionalFormatting>
  <conditionalFormatting sqref="CT546">
    <cfRule type="expression" dxfId="1985" priority="151">
      <formula>$BO546=1</formula>
    </cfRule>
  </conditionalFormatting>
  <conditionalFormatting sqref="CT547">
    <cfRule type="expression" dxfId="1984" priority="150">
      <formula>$BO547=1</formula>
    </cfRule>
  </conditionalFormatting>
  <conditionalFormatting sqref="CT548">
    <cfRule type="expression" dxfId="1983" priority="149">
      <formula>$BO548=1</formula>
    </cfRule>
  </conditionalFormatting>
  <conditionalFormatting sqref="CT549">
    <cfRule type="expression" dxfId="1982" priority="148">
      <formula>$BO549=1</formula>
    </cfRule>
  </conditionalFormatting>
  <conditionalFormatting sqref="CT550">
    <cfRule type="expression" dxfId="1981" priority="147">
      <formula>$BO550=1</formula>
    </cfRule>
  </conditionalFormatting>
  <conditionalFormatting sqref="CT551">
    <cfRule type="expression" dxfId="1980" priority="146">
      <formula>$BO551=1</formula>
    </cfRule>
  </conditionalFormatting>
  <conditionalFormatting sqref="CT552">
    <cfRule type="expression" dxfId="1979" priority="144">
      <formula>$BO552=1</formula>
    </cfRule>
    <cfRule type="expression" dxfId="1978" priority="145">
      <formula>$BO$17=2</formula>
    </cfRule>
  </conditionalFormatting>
  <conditionalFormatting sqref="CT553">
    <cfRule type="expression" dxfId="1977" priority="142">
      <formula>$BO553=1</formula>
    </cfRule>
    <cfRule type="expression" dxfId="1976" priority="143">
      <formula>$BO$18=2</formula>
    </cfRule>
  </conditionalFormatting>
  <conditionalFormatting sqref="CT554">
    <cfRule type="expression" dxfId="1975" priority="140">
      <formula>$BO554=1</formula>
    </cfRule>
    <cfRule type="expression" dxfId="1974" priority="141">
      <formula>$BP$19=2</formula>
    </cfRule>
  </conditionalFormatting>
  <conditionalFormatting sqref="CT555">
    <cfRule type="expression" dxfId="1973" priority="138">
      <formula>$BO555=1</formula>
    </cfRule>
    <cfRule type="expression" dxfId="1972" priority="139">
      <formula>$BO$20=2</formula>
    </cfRule>
  </conditionalFormatting>
  <conditionalFormatting sqref="CT556">
    <cfRule type="expression" dxfId="1971" priority="137">
      <formula>$BO556=1</formula>
    </cfRule>
  </conditionalFormatting>
  <conditionalFormatting sqref="CT557">
    <cfRule type="expression" dxfId="1970" priority="136">
      <formula>$BO557=1</formula>
    </cfRule>
  </conditionalFormatting>
  <conditionalFormatting sqref="CT558">
    <cfRule type="expression" dxfId="1969" priority="135">
      <formula>$BO558=1</formula>
    </cfRule>
  </conditionalFormatting>
  <conditionalFormatting sqref="CT559">
    <cfRule type="expression" dxfId="1968" priority="134">
      <formula>$BO559=1</formula>
    </cfRule>
  </conditionalFormatting>
  <conditionalFormatting sqref="CT560">
    <cfRule type="expression" dxfId="1967" priority="133">
      <formula>$BO560=1</formula>
    </cfRule>
  </conditionalFormatting>
  <conditionalFormatting sqref="CT561">
    <cfRule type="expression" dxfId="1966" priority="132">
      <formula>$BO561=1</formula>
    </cfRule>
  </conditionalFormatting>
  <conditionalFormatting sqref="CT562">
    <cfRule type="expression" dxfId="1965" priority="130">
      <formula>$BO562=1</formula>
    </cfRule>
    <cfRule type="expression" dxfId="1964" priority="131">
      <formula>$BO$27=3</formula>
    </cfRule>
  </conditionalFormatting>
  <conditionalFormatting sqref="CT563">
    <cfRule type="expression" dxfId="1963" priority="128">
      <formula>$BO563=1</formula>
    </cfRule>
    <cfRule type="expression" dxfId="1962" priority="129">
      <formula>$BO$28=3</formula>
    </cfRule>
  </conditionalFormatting>
  <conditionalFormatting sqref="CT564">
    <cfRule type="expression" dxfId="1961" priority="126">
      <formula>$BO564=1</formula>
    </cfRule>
    <cfRule type="expression" dxfId="1960" priority="127">
      <formula>$BO$29=3</formula>
    </cfRule>
  </conditionalFormatting>
  <conditionalFormatting sqref="CT565">
    <cfRule type="expression" dxfId="1959" priority="124">
      <formula>$BO565=1</formula>
    </cfRule>
    <cfRule type="expression" dxfId="1958" priority="125">
      <formula>$BO$30=3</formula>
    </cfRule>
  </conditionalFormatting>
  <conditionalFormatting sqref="CT566">
    <cfRule type="expression" dxfId="1957" priority="123">
      <formula>$BO566=1</formula>
    </cfRule>
  </conditionalFormatting>
  <conditionalFormatting sqref="CT567">
    <cfRule type="expression" dxfId="1956" priority="122">
      <formula>$BO567=1</formula>
    </cfRule>
  </conditionalFormatting>
  <conditionalFormatting sqref="CT568">
    <cfRule type="expression" dxfId="1955" priority="121">
      <formula>$BO568=1</formula>
    </cfRule>
  </conditionalFormatting>
  <conditionalFormatting sqref="CT569">
    <cfRule type="expression" dxfId="1954" priority="120">
      <formula>$BO569=1</formula>
    </cfRule>
  </conditionalFormatting>
  <conditionalFormatting sqref="CT653:CW658 CT663:CW668 CT673:CW676">
    <cfRule type="expression" dxfId="1953" priority="119">
      <formula>$BO653=1</formula>
    </cfRule>
  </conditionalFormatting>
  <conditionalFormatting sqref="CT659:CW659">
    <cfRule type="expression" dxfId="1952" priority="117">
      <formula>$BO659=1</formula>
    </cfRule>
    <cfRule type="expression" dxfId="1951" priority="118">
      <formula>$BO$17=2</formula>
    </cfRule>
  </conditionalFormatting>
  <conditionalFormatting sqref="CT660:CW660">
    <cfRule type="expression" dxfId="1950" priority="115">
      <formula>$BO660=1</formula>
    </cfRule>
    <cfRule type="expression" dxfId="1949" priority="116">
      <formula>$BO$18=2</formula>
    </cfRule>
  </conditionalFormatting>
  <conditionalFormatting sqref="CT661:CW661">
    <cfRule type="expression" dxfId="1948" priority="113">
      <formula>$BO661=1</formula>
    </cfRule>
    <cfRule type="expression" dxfId="1947" priority="114">
      <formula>$BP$19=2</formula>
    </cfRule>
  </conditionalFormatting>
  <conditionalFormatting sqref="CT662:CW662">
    <cfRule type="expression" dxfId="1946" priority="111">
      <formula>$BO662=1</formula>
    </cfRule>
    <cfRule type="expression" dxfId="1945" priority="112">
      <formula>$BO$20=2</formula>
    </cfRule>
  </conditionalFormatting>
  <conditionalFormatting sqref="CT669:CW669">
    <cfRule type="expression" dxfId="1944" priority="109">
      <formula>$BO669=1</formula>
    </cfRule>
    <cfRule type="expression" dxfId="1943" priority="110">
      <formula>$BO$27=3</formula>
    </cfRule>
  </conditionalFormatting>
  <conditionalFormatting sqref="CT670:CW670">
    <cfRule type="expression" dxfId="1942" priority="107">
      <formula>$BO670=1</formula>
    </cfRule>
    <cfRule type="expression" dxfId="1941" priority="108">
      <formula>$BO$28=3</formula>
    </cfRule>
  </conditionalFormatting>
  <conditionalFormatting sqref="CT671:CW671">
    <cfRule type="expression" dxfId="1940" priority="105">
      <formula>$BO671=1</formula>
    </cfRule>
    <cfRule type="expression" dxfId="1939" priority="106">
      <formula>$BO$29=3</formula>
    </cfRule>
  </conditionalFormatting>
  <conditionalFormatting sqref="CT672:CW672">
    <cfRule type="expression" dxfId="1938" priority="103">
      <formula>$BO672=1</formula>
    </cfRule>
    <cfRule type="expression" dxfId="1937" priority="104">
      <formula>$BO$30=3</formula>
    </cfRule>
  </conditionalFormatting>
  <conditionalFormatting sqref="CN653">
    <cfRule type="expression" dxfId="1936" priority="102">
      <formula>$BO653=1</formula>
    </cfRule>
  </conditionalFormatting>
  <conditionalFormatting sqref="CN654">
    <cfRule type="expression" dxfId="1935" priority="101">
      <formula>$BO654=1</formula>
    </cfRule>
  </conditionalFormatting>
  <conditionalFormatting sqref="CN655">
    <cfRule type="expression" dxfId="1934" priority="100">
      <formula>$BO655=1</formula>
    </cfRule>
  </conditionalFormatting>
  <conditionalFormatting sqref="CN656">
    <cfRule type="expression" dxfId="1933" priority="99">
      <formula>$BO656=1</formula>
    </cfRule>
  </conditionalFormatting>
  <conditionalFormatting sqref="CN657">
    <cfRule type="expression" dxfId="1932" priority="98">
      <formula>$BO657=1</formula>
    </cfRule>
  </conditionalFormatting>
  <conditionalFormatting sqref="CN658">
    <cfRule type="expression" dxfId="1931" priority="97">
      <formula>$BO658=1</formula>
    </cfRule>
  </conditionalFormatting>
  <conditionalFormatting sqref="CN659">
    <cfRule type="expression" dxfId="1930" priority="95">
      <formula>$BO659=1</formula>
    </cfRule>
    <cfRule type="expression" dxfId="1929" priority="96">
      <formula>$BO$17=2</formula>
    </cfRule>
  </conditionalFormatting>
  <conditionalFormatting sqref="CN660">
    <cfRule type="expression" dxfId="1928" priority="93">
      <formula>$BO660=1</formula>
    </cfRule>
    <cfRule type="expression" dxfId="1927" priority="94">
      <formula>$BO$18=2</formula>
    </cfRule>
  </conditionalFormatting>
  <conditionalFormatting sqref="CN661">
    <cfRule type="expression" dxfId="1926" priority="91">
      <formula>$BO661=1</formula>
    </cfRule>
    <cfRule type="expression" dxfId="1925" priority="92">
      <formula>$BP$19=2</formula>
    </cfRule>
  </conditionalFormatting>
  <conditionalFormatting sqref="CN662">
    <cfRule type="expression" dxfId="1924" priority="89">
      <formula>$BO662=1</formula>
    </cfRule>
    <cfRule type="expression" dxfId="1923" priority="90">
      <formula>$BO$20=2</formula>
    </cfRule>
  </conditionalFormatting>
  <conditionalFormatting sqref="CN663">
    <cfRule type="expression" dxfId="1922" priority="88">
      <formula>$BO663=1</formula>
    </cfRule>
  </conditionalFormatting>
  <conditionalFormatting sqref="CN664">
    <cfRule type="expression" dxfId="1921" priority="87">
      <formula>$BO664=1</formula>
    </cfRule>
  </conditionalFormatting>
  <conditionalFormatting sqref="CN665">
    <cfRule type="expression" dxfId="1920" priority="86">
      <formula>$BO665=1</formula>
    </cfRule>
  </conditionalFormatting>
  <conditionalFormatting sqref="CN666">
    <cfRule type="expression" dxfId="1919" priority="85">
      <formula>$BO666=1</formula>
    </cfRule>
  </conditionalFormatting>
  <conditionalFormatting sqref="CN667">
    <cfRule type="expression" dxfId="1918" priority="84">
      <formula>$BO667=1</formula>
    </cfRule>
  </conditionalFormatting>
  <conditionalFormatting sqref="CN668">
    <cfRule type="expression" dxfId="1917" priority="83">
      <formula>$BO668=1</formula>
    </cfRule>
  </conditionalFormatting>
  <conditionalFormatting sqref="CN669">
    <cfRule type="expression" dxfId="1916" priority="81">
      <formula>$BO669=1</formula>
    </cfRule>
    <cfRule type="expression" dxfId="1915" priority="82">
      <formula>$BO$27=3</formula>
    </cfRule>
  </conditionalFormatting>
  <conditionalFormatting sqref="CN670">
    <cfRule type="expression" dxfId="1914" priority="79">
      <formula>$BO670=1</formula>
    </cfRule>
    <cfRule type="expression" dxfId="1913" priority="80">
      <formula>$BO$28=3</formula>
    </cfRule>
  </conditionalFormatting>
  <conditionalFormatting sqref="CN671">
    <cfRule type="expression" dxfId="1912" priority="77">
      <formula>$BO671=1</formula>
    </cfRule>
    <cfRule type="expression" dxfId="1911" priority="78">
      <formula>$BO$29=3</formula>
    </cfRule>
  </conditionalFormatting>
  <conditionalFormatting sqref="CN672">
    <cfRule type="expression" dxfId="1910" priority="75">
      <formula>$BO672=1</formula>
    </cfRule>
    <cfRule type="expression" dxfId="1909" priority="76">
      <formula>$BO$30=3</formula>
    </cfRule>
  </conditionalFormatting>
  <conditionalFormatting sqref="CN673">
    <cfRule type="expression" dxfId="1908" priority="74">
      <formula>$BO673=1</formula>
    </cfRule>
  </conditionalFormatting>
  <conditionalFormatting sqref="CN674">
    <cfRule type="expression" dxfId="1907" priority="73">
      <formula>$BO674=1</formula>
    </cfRule>
  </conditionalFormatting>
  <conditionalFormatting sqref="CN675">
    <cfRule type="expression" dxfId="1906" priority="72">
      <formula>$BO675=1</formula>
    </cfRule>
  </conditionalFormatting>
  <conditionalFormatting sqref="CN676">
    <cfRule type="expression" dxfId="1905" priority="71">
      <formula>$BO676=1</formula>
    </cfRule>
  </conditionalFormatting>
  <conditionalFormatting sqref="CN653:CR653">
    <cfRule type="expression" dxfId="1904" priority="70">
      <formula>$BO653=1</formula>
    </cfRule>
  </conditionalFormatting>
  <conditionalFormatting sqref="CN654:CR654">
    <cfRule type="expression" dxfId="1903" priority="69">
      <formula>$BO654=1</formula>
    </cfRule>
  </conditionalFormatting>
  <conditionalFormatting sqref="CN655:CR655">
    <cfRule type="expression" dxfId="1902" priority="68">
      <formula>$BO655=1</formula>
    </cfRule>
  </conditionalFormatting>
  <conditionalFormatting sqref="CN656:CR656">
    <cfRule type="expression" dxfId="1901" priority="67">
      <formula>$BO656=1</formula>
    </cfRule>
  </conditionalFormatting>
  <conditionalFormatting sqref="CN657:CR657">
    <cfRule type="expression" dxfId="1900" priority="66">
      <formula>$BO657=1</formula>
    </cfRule>
  </conditionalFormatting>
  <conditionalFormatting sqref="CN658:CR658">
    <cfRule type="expression" dxfId="1899" priority="65">
      <formula>$BO658=1</formula>
    </cfRule>
  </conditionalFormatting>
  <conditionalFormatting sqref="CN659:CR659">
    <cfRule type="expression" dxfId="1898" priority="63">
      <formula>$BO659=1</formula>
    </cfRule>
    <cfRule type="expression" dxfId="1897" priority="64">
      <formula>$BO$17=2</formula>
    </cfRule>
  </conditionalFormatting>
  <conditionalFormatting sqref="CN660:CR660">
    <cfRule type="expression" dxfId="1896" priority="61">
      <formula>$BO660=1</formula>
    </cfRule>
    <cfRule type="expression" dxfId="1895" priority="62">
      <formula>$BO$18=2</formula>
    </cfRule>
  </conditionalFormatting>
  <conditionalFormatting sqref="CN661:CR661">
    <cfRule type="expression" dxfId="1894" priority="59">
      <formula>$BO661=1</formula>
    </cfRule>
    <cfRule type="expression" dxfId="1893" priority="60">
      <formula>$BP$19=2</formula>
    </cfRule>
  </conditionalFormatting>
  <conditionalFormatting sqref="CN662:CR662">
    <cfRule type="expression" dxfId="1892" priority="57">
      <formula>$BO662=1</formula>
    </cfRule>
    <cfRule type="expression" dxfId="1891" priority="58">
      <formula>$BO$20=2</formula>
    </cfRule>
  </conditionalFormatting>
  <conditionalFormatting sqref="CN663:CR663">
    <cfRule type="expression" dxfId="1890" priority="56">
      <formula>$BO663=1</formula>
    </cfRule>
  </conditionalFormatting>
  <conditionalFormatting sqref="CN664:CR664">
    <cfRule type="expression" dxfId="1889" priority="55">
      <formula>$BO664=1</formula>
    </cfRule>
  </conditionalFormatting>
  <conditionalFormatting sqref="CN665:CR665">
    <cfRule type="expression" dxfId="1888" priority="54">
      <formula>$BO665=1</formula>
    </cfRule>
  </conditionalFormatting>
  <conditionalFormatting sqref="CN666:CR666">
    <cfRule type="expression" dxfId="1887" priority="53">
      <formula>$BO666=1</formula>
    </cfRule>
  </conditionalFormatting>
  <conditionalFormatting sqref="CN667:CR667">
    <cfRule type="expression" dxfId="1886" priority="52">
      <formula>$BO667=1</formula>
    </cfRule>
  </conditionalFormatting>
  <conditionalFormatting sqref="CN668:CR668">
    <cfRule type="expression" dxfId="1885" priority="51">
      <formula>$BO668=1</formula>
    </cfRule>
  </conditionalFormatting>
  <conditionalFormatting sqref="CN669:CR669">
    <cfRule type="expression" dxfId="1884" priority="49">
      <formula>$BO669=1</formula>
    </cfRule>
    <cfRule type="expression" dxfId="1883" priority="50">
      <formula>$BO$27=3</formula>
    </cfRule>
  </conditionalFormatting>
  <conditionalFormatting sqref="CN670:CR670">
    <cfRule type="expression" dxfId="1882" priority="47">
      <formula>$BO670=1</formula>
    </cfRule>
    <cfRule type="expression" dxfId="1881" priority="48">
      <formula>$BO$28=3</formula>
    </cfRule>
  </conditionalFormatting>
  <conditionalFormatting sqref="CN671:CR671">
    <cfRule type="expression" dxfId="1880" priority="45">
      <formula>$BO671=1</formula>
    </cfRule>
    <cfRule type="expression" dxfId="1879" priority="46">
      <formula>$BO$29=3</formula>
    </cfRule>
  </conditionalFormatting>
  <conditionalFormatting sqref="CN672:CR672">
    <cfRule type="expression" dxfId="1878" priority="43">
      <formula>$BO672=1</formula>
    </cfRule>
    <cfRule type="expression" dxfId="1877" priority="44">
      <formula>$BO$30=3</formula>
    </cfRule>
  </conditionalFormatting>
  <conditionalFormatting sqref="CN673:CR673">
    <cfRule type="expression" dxfId="1876" priority="42">
      <formula>$BO673=1</formula>
    </cfRule>
  </conditionalFormatting>
  <conditionalFormatting sqref="CN674:CR674">
    <cfRule type="expression" dxfId="1875" priority="41">
      <formula>$BO674=1</formula>
    </cfRule>
  </conditionalFormatting>
  <conditionalFormatting sqref="CN675:CR675">
    <cfRule type="expression" dxfId="1874" priority="40">
      <formula>$BO675=1</formula>
    </cfRule>
  </conditionalFormatting>
  <conditionalFormatting sqref="CN676:CR676">
    <cfRule type="expression" dxfId="1873" priority="39">
      <formula>$BO676=1</formula>
    </cfRule>
  </conditionalFormatting>
  <conditionalFormatting sqref="CT653">
    <cfRule type="expression" dxfId="1872" priority="38">
      <formula>$BO653=1</formula>
    </cfRule>
  </conditionalFormatting>
  <conditionalFormatting sqref="CT654">
    <cfRule type="expression" dxfId="1871" priority="37">
      <formula>$BO654=1</formula>
    </cfRule>
  </conditionalFormatting>
  <conditionalFormatting sqref="CT655">
    <cfRule type="expression" dxfId="1870" priority="36">
      <formula>$BO655=1</formula>
    </cfRule>
  </conditionalFormatting>
  <conditionalFormatting sqref="CT656">
    <cfRule type="expression" dxfId="1869" priority="35">
      <formula>$BO656=1</formula>
    </cfRule>
  </conditionalFormatting>
  <conditionalFormatting sqref="CT657">
    <cfRule type="expression" dxfId="1868" priority="34">
      <formula>$BO657=1</formula>
    </cfRule>
  </conditionalFormatting>
  <conditionalFormatting sqref="CT658">
    <cfRule type="expression" dxfId="1867" priority="33">
      <formula>$BO658=1</formula>
    </cfRule>
  </conditionalFormatting>
  <conditionalFormatting sqref="CT659">
    <cfRule type="expression" dxfId="1866" priority="31">
      <formula>$BO659=1</formula>
    </cfRule>
    <cfRule type="expression" dxfId="1865" priority="32">
      <formula>$BO$17=2</formula>
    </cfRule>
  </conditionalFormatting>
  <conditionalFormatting sqref="CT660">
    <cfRule type="expression" dxfId="1864" priority="29">
      <formula>$BO660=1</formula>
    </cfRule>
    <cfRule type="expression" dxfId="1863" priority="30">
      <formula>$BO$18=2</formula>
    </cfRule>
  </conditionalFormatting>
  <conditionalFormatting sqref="CT661">
    <cfRule type="expression" dxfId="1862" priority="27">
      <formula>$BO661=1</formula>
    </cfRule>
    <cfRule type="expression" dxfId="1861" priority="28">
      <formula>$BP$19=2</formula>
    </cfRule>
  </conditionalFormatting>
  <conditionalFormatting sqref="CT662">
    <cfRule type="expression" dxfId="1860" priority="25">
      <formula>$BO662=1</formula>
    </cfRule>
    <cfRule type="expression" dxfId="1859" priority="26">
      <formula>$BO$20=2</formula>
    </cfRule>
  </conditionalFormatting>
  <conditionalFormatting sqref="CT663">
    <cfRule type="expression" dxfId="1858" priority="24">
      <formula>$BO663=1</formula>
    </cfRule>
  </conditionalFormatting>
  <conditionalFormatting sqref="CT664">
    <cfRule type="expression" dxfId="1857" priority="23">
      <formula>$BO664=1</formula>
    </cfRule>
  </conditionalFormatting>
  <conditionalFormatting sqref="CT665">
    <cfRule type="expression" dxfId="1856" priority="22">
      <formula>$BO665=1</formula>
    </cfRule>
  </conditionalFormatting>
  <conditionalFormatting sqref="CT666">
    <cfRule type="expression" dxfId="1855" priority="21">
      <formula>$BO666=1</formula>
    </cfRule>
  </conditionalFormatting>
  <conditionalFormatting sqref="CT667">
    <cfRule type="expression" dxfId="1854" priority="20">
      <formula>$BO667=1</formula>
    </cfRule>
  </conditionalFormatting>
  <conditionalFormatting sqref="CT668">
    <cfRule type="expression" dxfId="1853" priority="19">
      <formula>$BO668=1</formula>
    </cfRule>
  </conditionalFormatting>
  <conditionalFormatting sqref="CT669">
    <cfRule type="expression" dxfId="1852" priority="17">
      <formula>$BO669=1</formula>
    </cfRule>
    <cfRule type="expression" dxfId="1851" priority="18">
      <formula>$BO$27=3</formula>
    </cfRule>
  </conditionalFormatting>
  <conditionalFormatting sqref="CT670">
    <cfRule type="expression" dxfId="1850" priority="15">
      <formula>$BO670=1</formula>
    </cfRule>
    <cfRule type="expression" dxfId="1849" priority="16">
      <formula>$BO$28=3</formula>
    </cfRule>
  </conditionalFormatting>
  <conditionalFormatting sqref="CT671">
    <cfRule type="expression" dxfId="1848" priority="13">
      <formula>$BO671=1</formula>
    </cfRule>
    <cfRule type="expression" dxfId="1847" priority="14">
      <formula>$BO$29=3</formula>
    </cfRule>
  </conditionalFormatting>
  <conditionalFormatting sqref="CT672">
    <cfRule type="expression" dxfId="1846" priority="11">
      <formula>$BO672=1</formula>
    </cfRule>
    <cfRule type="expression" dxfId="1845" priority="12">
      <formula>$BO$30=3</formula>
    </cfRule>
  </conditionalFormatting>
  <conditionalFormatting sqref="CT673">
    <cfRule type="expression" dxfId="1844" priority="10">
      <formula>$BO673=1</formula>
    </cfRule>
  </conditionalFormatting>
  <conditionalFormatting sqref="CT674">
    <cfRule type="expression" dxfId="1843" priority="9">
      <formula>$BO674=1</formula>
    </cfRule>
  </conditionalFormatting>
  <conditionalFormatting sqref="CT675">
    <cfRule type="expression" dxfId="1842" priority="8">
      <formula>$BO675=1</formula>
    </cfRule>
  </conditionalFormatting>
  <conditionalFormatting sqref="CT676">
    <cfRule type="expression" dxfId="1841" priority="7">
      <formula>$BO676=1</formula>
    </cfRule>
  </conditionalFormatting>
  <conditionalFormatting sqref="BQ18:CK18 BO18">
    <cfRule type="expression" dxfId="1840" priority="5">
      <formula>$BO18=1</formula>
    </cfRule>
    <cfRule type="expression" dxfId="1839" priority="6">
      <formula>$BO18=2</formula>
    </cfRule>
  </conditionalFormatting>
  <conditionalFormatting sqref="BQ19:CK19 BO19">
    <cfRule type="expression" dxfId="1838" priority="3">
      <formula>$BO19=1</formula>
    </cfRule>
    <cfRule type="expression" dxfId="1837" priority="4">
      <formula>$BO19=2</formula>
    </cfRule>
  </conditionalFormatting>
  <conditionalFormatting sqref="BQ20:CK20 BO20">
    <cfRule type="expression" dxfId="1836" priority="1">
      <formula>$BO20=1</formula>
    </cfRule>
    <cfRule type="expression" dxfId="1835" priority="2">
      <formula>$BO20=2</formula>
    </cfRule>
  </conditionalFormatting>
  <pageMargins left="1" right="1" top="1" bottom="1" header="0.5" footer="0.5"/>
  <pageSetup paperSize="9" scale="52" orientation="landscape" verticalDpi="300" r:id="rId1"/>
  <headerFooter alignWithMargins="0"/>
  <ignoredErrors>
    <ignoredError sqref="AL36:AM106 AL27 AD12:AD14 AQ11:BN16 AQ18:BN19 AQ17:BM17 AQ21:BN22 AQ20:BM20 AQ24:BN28 AQ23:BM23 AQ30:BN35 AQ29:BM29 AQ118:BN130 AQ225:BN233 AQ132:BN141 AQ131:BM131 AL150:AL153 AM148 AQ242:BN249 AQ235:BE235 BL235:BN235 AQ332:BN356 AQ439:BN462 AL440:AL474 AM439 AQ546:BN556 AQ558:BN570 AQ557:BM557 AQ653:BN677 AD653:AN748 AM244 AL23 AD26:AD105 AQ234:BE234 BL234:BN234 AQ236:BE241 BL236:BN241" formulaRange="1"/>
    <ignoredError sqref="BF235:BJ235 BF236:BK241 BF234:BK234" formula="1" formulaRange="1"/>
    <ignoredError sqref="BW241:BY243 BK2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2:AN294"/>
  <sheetViews>
    <sheetView showGridLines="0" zoomScale="10" zoomScaleNormal="10" workbookViewId="0">
      <pane xSplit="2" topLeftCell="C1" activePane="topRight" state="frozen"/>
      <selection pane="topRight" activeCell="C1" sqref="C1"/>
    </sheetView>
  </sheetViews>
  <sheetFormatPr defaultRowHeight="11.25"/>
  <cols>
    <col min="1" max="1" width="2.28515625" style="246" customWidth="1"/>
    <col min="2" max="2" width="13.5703125" style="266" customWidth="1"/>
    <col min="3" max="11" width="9.140625" style="273" customWidth="1"/>
    <col min="12" max="12" width="10" style="273" customWidth="1"/>
    <col min="13" max="13" width="9.140625" style="273" customWidth="1"/>
    <col min="14" max="14" width="0.85546875" style="273" customWidth="1"/>
    <col min="15" max="15" width="9.140625" style="246" customWidth="1"/>
    <col min="16" max="16" width="12.85546875" style="246" bestFit="1" customWidth="1"/>
    <col min="17" max="17" width="10" style="246" customWidth="1"/>
    <col min="18" max="18" width="9.140625" style="246" customWidth="1"/>
    <col min="19" max="19" width="10.7109375" style="252" customWidth="1"/>
    <col min="20" max="32" width="9.140625" style="246"/>
    <col min="33" max="33" width="10.28515625" style="246" bestFit="1" customWidth="1"/>
    <col min="34" max="34" width="11.140625" style="246" bestFit="1" customWidth="1"/>
    <col min="35" max="35" width="16.28515625" style="246" bestFit="1" customWidth="1"/>
    <col min="36" max="36" width="13" style="246" bestFit="1" customWidth="1"/>
    <col min="37" max="37" width="14.42578125" style="246" bestFit="1" customWidth="1"/>
    <col min="38" max="38" width="14.28515625" style="246" bestFit="1" customWidth="1"/>
    <col min="39" max="39" width="13" style="246" bestFit="1" customWidth="1"/>
    <col min="40" max="16384" width="9.140625" style="246"/>
  </cols>
  <sheetData>
    <row r="2" spans="2:33">
      <c r="B2" s="244" t="str">
        <f>'Estación E1_Contagens'!B2</f>
        <v>ESTUDO DE CONTAGENS DE FLUXO VEICULAR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5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</row>
    <row r="3" spans="2:33">
      <c r="B3" s="247" t="str">
        <f>'Estación E1_Contagens'!B3</f>
        <v>VIA</v>
      </c>
      <c r="C3" s="248" t="str">
        <f>'Estación E1_Contagens'!C3</f>
        <v>Av. Néstor Gambetta</v>
      </c>
      <c r="D3" s="249"/>
      <c r="E3" s="249"/>
      <c r="F3" s="249"/>
      <c r="G3" s="249"/>
      <c r="H3" s="247" t="str">
        <f>'Estación E1_Contagens'!G3</f>
        <v>DATA</v>
      </c>
      <c r="I3" s="249"/>
      <c r="J3" s="250" t="s">
        <v>193</v>
      </c>
      <c r="K3" s="249"/>
      <c r="L3" s="247"/>
      <c r="M3" s="249"/>
      <c r="N3" s="251"/>
      <c r="U3" s="247"/>
      <c r="V3" s="253"/>
      <c r="W3" s="253"/>
      <c r="X3" s="253"/>
      <c r="AA3" s="254"/>
      <c r="AG3" s="119"/>
    </row>
    <row r="4" spans="2:33">
      <c r="B4" s="247" t="str">
        <f>'Estación E1_Contagens'!B4</f>
        <v>LOCALIZAÇÃO</v>
      </c>
      <c r="C4" s="248" t="str">
        <f>'Estación E1_Contagens'!C4</f>
        <v>Grifo Repsol - AAHH Escudero (Km. 3 + 400)</v>
      </c>
      <c r="D4" s="251"/>
      <c r="E4" s="251"/>
      <c r="F4" s="251"/>
      <c r="G4" s="251"/>
      <c r="H4" s="247" t="str">
        <f>'Estación E1_Contagens'!G4</f>
        <v>CLASIFICADOR</v>
      </c>
      <c r="I4" s="246"/>
      <c r="J4" s="250" t="str">
        <f>'Estación E1_Contagens'!J4</f>
        <v>Celia Velásquez Vargas- Wenceslao Y. Calzado Castillo</v>
      </c>
      <c r="K4" s="247"/>
      <c r="L4" s="247"/>
      <c r="M4" s="246"/>
      <c r="N4" s="251"/>
      <c r="U4" s="247"/>
      <c r="V4" s="253"/>
      <c r="W4" s="253"/>
      <c r="X4" s="253"/>
      <c r="AA4" s="254"/>
      <c r="AG4" s="119"/>
    </row>
    <row r="5" spans="2:33">
      <c r="B5" s="247" t="str">
        <f>'Estación E1_Contagens'!B5</f>
        <v>SENTIDO</v>
      </c>
      <c r="C5" s="248" t="str">
        <f>'Estación E1_Contagens'!C5</f>
        <v>Panamericana Norte a Ventanilla</v>
      </c>
      <c r="D5" s="255"/>
      <c r="E5" s="255"/>
      <c r="F5" s="255"/>
      <c r="G5" s="255"/>
      <c r="H5" s="247" t="str">
        <f>'Estación E1_Contagens'!G5</f>
        <v>RESPONSÁVEL</v>
      </c>
      <c r="I5" s="246"/>
      <c r="J5" s="250" t="str">
        <f>'Estación E1_Contagens'!J5</f>
        <v>RICHARD SALVADOR TIXE</v>
      </c>
      <c r="K5" s="246"/>
      <c r="L5" s="247"/>
      <c r="M5" s="246"/>
      <c r="N5" s="251"/>
      <c r="U5" s="247"/>
      <c r="V5" s="253"/>
      <c r="W5" s="253"/>
      <c r="X5" s="253"/>
      <c r="AA5" s="254"/>
      <c r="AG5" s="119"/>
    </row>
    <row r="6" spans="2:33">
      <c r="B6" s="256"/>
      <c r="C6" s="255"/>
      <c r="D6" s="255"/>
      <c r="E6" s="255"/>
      <c r="F6" s="255"/>
      <c r="G6" s="255"/>
      <c r="H6" s="247"/>
      <c r="I6" s="246"/>
      <c r="J6" s="251"/>
      <c r="K6" s="246"/>
      <c r="L6" s="247"/>
      <c r="M6" s="246"/>
      <c r="N6" s="251"/>
      <c r="U6" s="247"/>
      <c r="V6" s="253"/>
      <c r="W6" s="253"/>
      <c r="X6" s="253"/>
      <c r="AA6" s="254"/>
      <c r="AG6" s="119"/>
    </row>
    <row r="7" spans="2:33" s="48" customFormat="1" ht="12.75" customHeight="1">
      <c r="B7" s="381" t="s">
        <v>3</v>
      </c>
      <c r="C7" s="381" t="s">
        <v>45</v>
      </c>
      <c r="D7" s="383" t="s">
        <v>55</v>
      </c>
      <c r="E7" s="384"/>
      <c r="F7" s="385"/>
      <c r="G7" s="383" t="s">
        <v>56</v>
      </c>
      <c r="H7" s="384"/>
      <c r="I7" s="384"/>
      <c r="J7" s="385"/>
      <c r="K7" s="389" t="s">
        <v>40</v>
      </c>
      <c r="L7" s="381" t="s">
        <v>7</v>
      </c>
      <c r="M7" s="381" t="s">
        <v>8</v>
      </c>
      <c r="N7" s="257"/>
      <c r="O7" s="381" t="s">
        <v>45</v>
      </c>
      <c r="P7" s="381" t="s">
        <v>46</v>
      </c>
      <c r="Q7" s="381" t="s">
        <v>236</v>
      </c>
      <c r="R7" s="381" t="s">
        <v>8</v>
      </c>
      <c r="S7" s="252"/>
      <c r="AF7" s="258"/>
      <c r="AG7" s="258"/>
    </row>
    <row r="8" spans="2:33" s="48" customFormat="1">
      <c r="B8" s="382"/>
      <c r="C8" s="382"/>
      <c r="D8" s="386"/>
      <c r="E8" s="387"/>
      <c r="F8" s="388"/>
      <c r="G8" s="386"/>
      <c r="H8" s="387"/>
      <c r="I8" s="387"/>
      <c r="J8" s="388"/>
      <c r="K8" s="390"/>
      <c r="L8" s="382"/>
      <c r="M8" s="382"/>
      <c r="N8" s="257"/>
      <c r="O8" s="382"/>
      <c r="P8" s="382"/>
      <c r="Q8" s="382"/>
      <c r="R8" s="382"/>
      <c r="S8" s="252"/>
      <c r="AF8" s="258"/>
      <c r="AG8" s="258"/>
    </row>
    <row r="9" spans="2:33" s="48" customFormat="1">
      <c r="B9" s="259"/>
      <c r="C9" s="259"/>
      <c r="D9" s="259" t="s">
        <v>194</v>
      </c>
      <c r="E9" s="259" t="s">
        <v>195</v>
      </c>
      <c r="F9" s="259" t="s">
        <v>196</v>
      </c>
      <c r="G9" s="259" t="s">
        <v>194</v>
      </c>
      <c r="H9" s="259" t="s">
        <v>195</v>
      </c>
      <c r="I9" s="259" t="s">
        <v>196</v>
      </c>
      <c r="J9" s="259" t="s">
        <v>44</v>
      </c>
      <c r="K9" s="259"/>
      <c r="L9" s="259"/>
      <c r="M9" s="259"/>
      <c r="N9" s="260"/>
      <c r="O9" s="259"/>
      <c r="P9" s="259"/>
      <c r="Q9" s="259"/>
      <c r="R9" s="259"/>
      <c r="S9" s="252"/>
      <c r="T9" s="246"/>
      <c r="AF9" s="260"/>
      <c r="AG9" s="261"/>
    </row>
    <row r="10" spans="2:33" s="48" customFormat="1" ht="13.5">
      <c r="B10" s="15" t="s">
        <v>11</v>
      </c>
      <c r="C10" s="262">
        <f t="shared" ref="C10:M10" si="0">C47+C84+C121+C158+C195+C232+C269</f>
        <v>961</v>
      </c>
      <c r="D10" s="262">
        <f t="shared" si="0"/>
        <v>13</v>
      </c>
      <c r="E10" s="262">
        <f t="shared" si="0"/>
        <v>0</v>
      </c>
      <c r="F10" s="262">
        <f t="shared" si="0"/>
        <v>0</v>
      </c>
      <c r="G10" s="262">
        <f t="shared" si="0"/>
        <v>25</v>
      </c>
      <c r="H10" s="262">
        <f t="shared" si="0"/>
        <v>1</v>
      </c>
      <c r="I10" s="262">
        <f t="shared" si="0"/>
        <v>0</v>
      </c>
      <c r="J10" s="262">
        <f t="shared" si="0"/>
        <v>0</v>
      </c>
      <c r="K10" s="262">
        <f t="shared" si="0"/>
        <v>0</v>
      </c>
      <c r="L10" s="262">
        <f t="shared" si="0"/>
        <v>0</v>
      </c>
      <c r="M10" s="262">
        <f t="shared" si="0"/>
        <v>1000</v>
      </c>
      <c r="N10" s="263"/>
      <c r="O10" s="262">
        <f t="shared" ref="O10:R33" si="1">O47+O84+O121+O158+O195+O232+O269</f>
        <v>961</v>
      </c>
      <c r="P10" s="262">
        <f t="shared" si="1"/>
        <v>39</v>
      </c>
      <c r="Q10" s="262">
        <f t="shared" si="1"/>
        <v>0</v>
      </c>
      <c r="R10" s="262">
        <f t="shared" si="1"/>
        <v>1000</v>
      </c>
      <c r="S10" s="264" t="str">
        <f>IF(T10=1,"HORA PICO DIA","")</f>
        <v/>
      </c>
      <c r="T10" s="265" t="str">
        <f>IF(R10=MAX($R$10:$R$33),1,"")</f>
        <v/>
      </c>
      <c r="U10" s="265" t="str">
        <f t="shared" ref="U10:U15" si="2">IF(S10=MAX($R$10:$R$33),1,"")</f>
        <v/>
      </c>
      <c r="AF10" s="18"/>
      <c r="AG10" s="266"/>
    </row>
    <row r="11" spans="2:33" s="48" customFormat="1" ht="13.5">
      <c r="B11" s="15" t="s">
        <v>12</v>
      </c>
      <c r="C11" s="262">
        <f t="shared" ref="C11:M11" si="3">C48+C85+C122+C159+C196+C233+C270</f>
        <v>549</v>
      </c>
      <c r="D11" s="262">
        <f t="shared" si="3"/>
        <v>0</v>
      </c>
      <c r="E11" s="262">
        <f t="shared" si="3"/>
        <v>0</v>
      </c>
      <c r="F11" s="262">
        <f t="shared" si="3"/>
        <v>0</v>
      </c>
      <c r="G11" s="262">
        <f t="shared" si="3"/>
        <v>15</v>
      </c>
      <c r="H11" s="262">
        <f t="shared" si="3"/>
        <v>0</v>
      </c>
      <c r="I11" s="262">
        <f t="shared" si="3"/>
        <v>0</v>
      </c>
      <c r="J11" s="262">
        <f t="shared" si="3"/>
        <v>0</v>
      </c>
      <c r="K11" s="262">
        <f t="shared" si="3"/>
        <v>1</v>
      </c>
      <c r="L11" s="262">
        <f t="shared" si="3"/>
        <v>1</v>
      </c>
      <c r="M11" s="262">
        <f t="shared" si="3"/>
        <v>566</v>
      </c>
      <c r="N11" s="263"/>
      <c r="O11" s="262">
        <f t="shared" si="1"/>
        <v>549</v>
      </c>
      <c r="P11" s="262">
        <f t="shared" si="1"/>
        <v>15</v>
      </c>
      <c r="Q11" s="262">
        <f t="shared" si="1"/>
        <v>2</v>
      </c>
      <c r="R11" s="262">
        <f t="shared" si="1"/>
        <v>566</v>
      </c>
      <c r="S11" s="264" t="str">
        <f t="shared" ref="S11:S15" si="4">IF(T11=1,"HORA PICO DIA","")</f>
        <v/>
      </c>
      <c r="T11" s="265" t="str">
        <f t="shared" ref="T11:T15" si="5">IF(R11=MAX($R$10:$R$33),1,"")</f>
        <v/>
      </c>
      <c r="U11" s="265" t="str">
        <f t="shared" si="2"/>
        <v/>
      </c>
      <c r="AF11" s="18"/>
      <c r="AG11" s="266"/>
    </row>
    <row r="12" spans="2:33" s="48" customFormat="1" ht="13.5">
      <c r="B12" s="15" t="s">
        <v>13</v>
      </c>
      <c r="C12" s="262">
        <f t="shared" ref="C12:M12" si="6">C49+C86+C123+C160+C197+C234+C271</f>
        <v>463</v>
      </c>
      <c r="D12" s="262">
        <f t="shared" si="6"/>
        <v>0</v>
      </c>
      <c r="E12" s="262">
        <f t="shared" si="6"/>
        <v>0</v>
      </c>
      <c r="F12" s="262">
        <f t="shared" si="6"/>
        <v>0</v>
      </c>
      <c r="G12" s="262">
        <f t="shared" si="6"/>
        <v>26</v>
      </c>
      <c r="H12" s="262">
        <f t="shared" si="6"/>
        <v>3</v>
      </c>
      <c r="I12" s="262">
        <f t="shared" si="6"/>
        <v>0</v>
      </c>
      <c r="J12" s="262">
        <f t="shared" si="6"/>
        <v>0</v>
      </c>
      <c r="K12" s="262">
        <f t="shared" si="6"/>
        <v>2</v>
      </c>
      <c r="L12" s="262">
        <f t="shared" si="6"/>
        <v>0</v>
      </c>
      <c r="M12" s="262">
        <f t="shared" si="6"/>
        <v>494</v>
      </c>
      <c r="N12" s="263"/>
      <c r="O12" s="262">
        <f t="shared" si="1"/>
        <v>463</v>
      </c>
      <c r="P12" s="262">
        <f t="shared" si="1"/>
        <v>29</v>
      </c>
      <c r="Q12" s="262">
        <f t="shared" si="1"/>
        <v>2</v>
      </c>
      <c r="R12" s="262">
        <f t="shared" si="1"/>
        <v>494</v>
      </c>
      <c r="S12" s="264" t="str">
        <f t="shared" si="4"/>
        <v/>
      </c>
      <c r="T12" s="265" t="str">
        <f t="shared" si="5"/>
        <v/>
      </c>
      <c r="U12" s="265" t="str">
        <f t="shared" si="2"/>
        <v/>
      </c>
      <c r="AF12" s="18"/>
      <c r="AG12" s="266"/>
    </row>
    <row r="13" spans="2:33" s="48" customFormat="1" ht="13.5">
      <c r="B13" s="15" t="s">
        <v>14</v>
      </c>
      <c r="C13" s="262">
        <f t="shared" ref="C13:M13" si="7">C50+C87+C124+C161+C198+C235+C272</f>
        <v>416</v>
      </c>
      <c r="D13" s="262">
        <f t="shared" si="7"/>
        <v>0</v>
      </c>
      <c r="E13" s="262">
        <f t="shared" si="7"/>
        <v>0</v>
      </c>
      <c r="F13" s="262">
        <f t="shared" si="7"/>
        <v>0</v>
      </c>
      <c r="G13" s="262">
        <f t="shared" si="7"/>
        <v>26</v>
      </c>
      <c r="H13" s="262">
        <f t="shared" si="7"/>
        <v>6</v>
      </c>
      <c r="I13" s="262">
        <f t="shared" si="7"/>
        <v>0</v>
      </c>
      <c r="J13" s="262">
        <f t="shared" si="7"/>
        <v>0</v>
      </c>
      <c r="K13" s="262">
        <f t="shared" si="7"/>
        <v>3</v>
      </c>
      <c r="L13" s="262">
        <f t="shared" si="7"/>
        <v>0</v>
      </c>
      <c r="M13" s="262">
        <f t="shared" si="7"/>
        <v>451</v>
      </c>
      <c r="N13" s="263"/>
      <c r="O13" s="262">
        <f t="shared" si="1"/>
        <v>416</v>
      </c>
      <c r="P13" s="262">
        <f t="shared" si="1"/>
        <v>32</v>
      </c>
      <c r="Q13" s="262">
        <f t="shared" si="1"/>
        <v>3</v>
      </c>
      <c r="R13" s="262">
        <f t="shared" si="1"/>
        <v>451</v>
      </c>
      <c r="S13" s="264" t="str">
        <f t="shared" si="4"/>
        <v/>
      </c>
      <c r="T13" s="265" t="str">
        <f t="shared" si="5"/>
        <v/>
      </c>
      <c r="U13" s="265" t="str">
        <f t="shared" si="2"/>
        <v/>
      </c>
      <c r="AF13" s="18"/>
      <c r="AG13" s="266"/>
    </row>
    <row r="14" spans="2:33" s="48" customFormat="1" ht="13.5">
      <c r="B14" s="15" t="s">
        <v>15</v>
      </c>
      <c r="C14" s="262">
        <f t="shared" ref="C14:M14" si="8">C51+C88+C125+C162+C199+C236+C273</f>
        <v>662</v>
      </c>
      <c r="D14" s="262">
        <f t="shared" si="8"/>
        <v>2</v>
      </c>
      <c r="E14" s="262">
        <f t="shared" si="8"/>
        <v>2</v>
      </c>
      <c r="F14" s="262">
        <f t="shared" si="8"/>
        <v>1</v>
      </c>
      <c r="G14" s="262">
        <f t="shared" si="8"/>
        <v>56</v>
      </c>
      <c r="H14" s="262">
        <f t="shared" si="8"/>
        <v>1</v>
      </c>
      <c r="I14" s="262">
        <f t="shared" si="8"/>
        <v>0</v>
      </c>
      <c r="J14" s="262">
        <f t="shared" si="8"/>
        <v>0</v>
      </c>
      <c r="K14" s="262">
        <f t="shared" si="8"/>
        <v>3</v>
      </c>
      <c r="L14" s="262">
        <f t="shared" si="8"/>
        <v>0</v>
      </c>
      <c r="M14" s="262">
        <f t="shared" si="8"/>
        <v>727</v>
      </c>
      <c r="N14" s="263"/>
      <c r="O14" s="262">
        <f t="shared" si="1"/>
        <v>662</v>
      </c>
      <c r="P14" s="262">
        <f t="shared" si="1"/>
        <v>62</v>
      </c>
      <c r="Q14" s="262">
        <f t="shared" si="1"/>
        <v>3</v>
      </c>
      <c r="R14" s="262">
        <f t="shared" si="1"/>
        <v>727</v>
      </c>
      <c r="S14" s="264" t="str">
        <f t="shared" si="4"/>
        <v/>
      </c>
      <c r="T14" s="265" t="str">
        <f t="shared" si="5"/>
        <v/>
      </c>
      <c r="U14" s="265" t="str">
        <f t="shared" si="2"/>
        <v/>
      </c>
      <c r="AF14" s="18"/>
      <c r="AG14" s="266"/>
    </row>
    <row r="15" spans="2:33" s="48" customFormat="1" ht="13.5">
      <c r="B15" s="15" t="s">
        <v>16</v>
      </c>
      <c r="C15" s="262">
        <f t="shared" ref="C15:M15" si="9">C52+C89+C126+C163+C200+C237+C274</f>
        <v>1016</v>
      </c>
      <c r="D15" s="262">
        <f t="shared" si="9"/>
        <v>4</v>
      </c>
      <c r="E15" s="262">
        <f t="shared" si="9"/>
        <v>0</v>
      </c>
      <c r="F15" s="262">
        <f t="shared" si="9"/>
        <v>0</v>
      </c>
      <c r="G15" s="262">
        <f t="shared" si="9"/>
        <v>68</v>
      </c>
      <c r="H15" s="262">
        <f t="shared" si="9"/>
        <v>6</v>
      </c>
      <c r="I15" s="262">
        <f t="shared" si="9"/>
        <v>0</v>
      </c>
      <c r="J15" s="262">
        <f t="shared" si="9"/>
        <v>0</v>
      </c>
      <c r="K15" s="262">
        <f t="shared" si="9"/>
        <v>6</v>
      </c>
      <c r="L15" s="262">
        <f t="shared" si="9"/>
        <v>0</v>
      </c>
      <c r="M15" s="262">
        <f t="shared" si="9"/>
        <v>1100</v>
      </c>
      <c r="N15" s="263"/>
      <c r="O15" s="262">
        <f t="shared" si="1"/>
        <v>1016</v>
      </c>
      <c r="P15" s="262">
        <f t="shared" si="1"/>
        <v>78</v>
      </c>
      <c r="Q15" s="262">
        <f t="shared" si="1"/>
        <v>6</v>
      </c>
      <c r="R15" s="262">
        <f t="shared" si="1"/>
        <v>1100</v>
      </c>
      <c r="S15" s="264" t="str">
        <f t="shared" si="4"/>
        <v/>
      </c>
      <c r="T15" s="265" t="str">
        <f t="shared" si="5"/>
        <v/>
      </c>
      <c r="U15" s="265" t="str">
        <f t="shared" si="2"/>
        <v/>
      </c>
      <c r="AF15" s="18"/>
      <c r="AG15" s="266"/>
    </row>
    <row r="16" spans="2:33" s="48" customFormat="1" ht="13.5">
      <c r="B16" s="15" t="s">
        <v>17</v>
      </c>
      <c r="C16" s="262">
        <f t="shared" ref="C16:M16" si="10">C53+C90+C127+C164+C201+C238+C275</f>
        <v>2797</v>
      </c>
      <c r="D16" s="262">
        <f t="shared" si="10"/>
        <v>29</v>
      </c>
      <c r="E16" s="262">
        <f t="shared" si="10"/>
        <v>1</v>
      </c>
      <c r="F16" s="262">
        <f t="shared" si="10"/>
        <v>2</v>
      </c>
      <c r="G16" s="262">
        <f t="shared" si="10"/>
        <v>132</v>
      </c>
      <c r="H16" s="262">
        <f t="shared" si="10"/>
        <v>10</v>
      </c>
      <c r="I16" s="262">
        <f t="shared" si="10"/>
        <v>2</v>
      </c>
      <c r="J16" s="262">
        <f t="shared" si="10"/>
        <v>2</v>
      </c>
      <c r="K16" s="262">
        <f t="shared" si="10"/>
        <v>3</v>
      </c>
      <c r="L16" s="262">
        <f t="shared" si="10"/>
        <v>0</v>
      </c>
      <c r="M16" s="262">
        <f t="shared" si="10"/>
        <v>2978</v>
      </c>
      <c r="N16" s="263"/>
      <c r="O16" s="262">
        <f t="shared" si="1"/>
        <v>2797</v>
      </c>
      <c r="P16" s="262">
        <f t="shared" si="1"/>
        <v>178</v>
      </c>
      <c r="Q16" s="262">
        <f t="shared" si="1"/>
        <v>3</v>
      </c>
      <c r="R16" s="262">
        <f t="shared" si="1"/>
        <v>2978</v>
      </c>
      <c r="S16" s="252" t="str">
        <f>IF(T16=1,"HORA PICO DIA/MANHÃ",IF(T16=2,"HORA PICO MANHÃ",""))</f>
        <v/>
      </c>
      <c r="T16" s="265" t="str">
        <f>IF(R16=MAX($R$10:$R$33),1,IF(R16=MAX($R$16:$R$19),2,""))</f>
        <v/>
      </c>
      <c r="AF16" s="18"/>
      <c r="AG16" s="266"/>
    </row>
    <row r="17" spans="2:33" s="48" customFormat="1" ht="13.5">
      <c r="B17" s="15" t="s">
        <v>18</v>
      </c>
      <c r="C17" s="262">
        <f t="shared" ref="C17:M17" si="11">C54+C91+C128+C165+C202+C239+C276</f>
        <v>4238</v>
      </c>
      <c r="D17" s="262">
        <f t="shared" si="11"/>
        <v>107</v>
      </c>
      <c r="E17" s="262">
        <f t="shared" si="11"/>
        <v>7</v>
      </c>
      <c r="F17" s="262">
        <f t="shared" si="11"/>
        <v>5</v>
      </c>
      <c r="G17" s="262">
        <f t="shared" si="11"/>
        <v>193</v>
      </c>
      <c r="H17" s="262">
        <f t="shared" si="11"/>
        <v>20</v>
      </c>
      <c r="I17" s="262">
        <f t="shared" si="11"/>
        <v>2</v>
      </c>
      <c r="J17" s="262">
        <f t="shared" si="11"/>
        <v>3</v>
      </c>
      <c r="K17" s="262">
        <f t="shared" si="11"/>
        <v>2</v>
      </c>
      <c r="L17" s="262">
        <f t="shared" si="11"/>
        <v>2</v>
      </c>
      <c r="M17" s="262">
        <f t="shared" si="11"/>
        <v>4579</v>
      </c>
      <c r="N17" s="263"/>
      <c r="O17" s="262">
        <f t="shared" si="1"/>
        <v>4238</v>
      </c>
      <c r="P17" s="262">
        <f t="shared" si="1"/>
        <v>337</v>
      </c>
      <c r="Q17" s="262">
        <f t="shared" si="1"/>
        <v>4</v>
      </c>
      <c r="R17" s="262">
        <f t="shared" si="1"/>
        <v>4579</v>
      </c>
      <c r="S17" s="267" t="str">
        <f t="shared" ref="S17:S19" si="12">IF(T17=1,"HORA PICO DIA/MANHÃ",IF(T17=2,"HORA PICO MANHÃ",""))</f>
        <v>HORA PICO DIA/MANHÃ</v>
      </c>
      <c r="T17" s="265">
        <f t="shared" ref="T17:T19" si="13">IF(R17=MAX($R$10:$R$33),1,IF(R17=MAX($R$16:$R$19),2,""))</f>
        <v>1</v>
      </c>
      <c r="AF17" s="18"/>
      <c r="AG17" s="266"/>
    </row>
    <row r="18" spans="2:33" s="48" customFormat="1" ht="13.5">
      <c r="B18" s="15" t="s">
        <v>19</v>
      </c>
      <c r="C18" s="262">
        <f t="shared" ref="C18:M18" si="14">C55+C92+C129+C166+C203+C240+C277</f>
        <v>3447</v>
      </c>
      <c r="D18" s="262">
        <f t="shared" si="14"/>
        <v>60</v>
      </c>
      <c r="E18" s="262">
        <f t="shared" si="14"/>
        <v>0</v>
      </c>
      <c r="F18" s="262">
        <f t="shared" si="14"/>
        <v>0</v>
      </c>
      <c r="G18" s="262">
        <f t="shared" si="14"/>
        <v>266</v>
      </c>
      <c r="H18" s="262">
        <f t="shared" si="14"/>
        <v>21</v>
      </c>
      <c r="I18" s="262">
        <f t="shared" si="14"/>
        <v>1</v>
      </c>
      <c r="J18" s="262">
        <f t="shared" si="14"/>
        <v>4</v>
      </c>
      <c r="K18" s="262">
        <f t="shared" si="14"/>
        <v>11</v>
      </c>
      <c r="L18" s="262">
        <f t="shared" si="14"/>
        <v>0</v>
      </c>
      <c r="M18" s="262">
        <f t="shared" si="14"/>
        <v>3810</v>
      </c>
      <c r="N18" s="263"/>
      <c r="O18" s="262">
        <f t="shared" si="1"/>
        <v>3447</v>
      </c>
      <c r="P18" s="262">
        <f t="shared" si="1"/>
        <v>352</v>
      </c>
      <c r="Q18" s="262">
        <f t="shared" si="1"/>
        <v>11</v>
      </c>
      <c r="R18" s="262">
        <f t="shared" si="1"/>
        <v>3810</v>
      </c>
      <c r="S18" s="252" t="str">
        <f t="shared" si="12"/>
        <v/>
      </c>
      <c r="T18" s="265" t="str">
        <f t="shared" si="13"/>
        <v/>
      </c>
      <c r="AF18" s="18"/>
      <c r="AG18" s="266"/>
    </row>
    <row r="19" spans="2:33" s="48" customFormat="1" ht="13.5">
      <c r="B19" s="15" t="s">
        <v>20</v>
      </c>
      <c r="C19" s="262">
        <f t="shared" ref="C19:M19" si="15">C56+C93+C130+C167+C204+C241+C278</f>
        <v>3435</v>
      </c>
      <c r="D19" s="262">
        <f t="shared" si="15"/>
        <v>80</v>
      </c>
      <c r="E19" s="262">
        <f t="shared" si="15"/>
        <v>2</v>
      </c>
      <c r="F19" s="262">
        <f t="shared" si="15"/>
        <v>0</v>
      </c>
      <c r="G19" s="262">
        <f t="shared" si="15"/>
        <v>248</v>
      </c>
      <c r="H19" s="262">
        <f t="shared" si="15"/>
        <v>31</v>
      </c>
      <c r="I19" s="262">
        <f t="shared" si="15"/>
        <v>0</v>
      </c>
      <c r="J19" s="262">
        <f t="shared" si="15"/>
        <v>3</v>
      </c>
      <c r="K19" s="262">
        <f t="shared" si="15"/>
        <v>63</v>
      </c>
      <c r="L19" s="262">
        <f t="shared" si="15"/>
        <v>0</v>
      </c>
      <c r="M19" s="262">
        <f t="shared" si="15"/>
        <v>3862</v>
      </c>
      <c r="N19" s="263"/>
      <c r="O19" s="262">
        <f t="shared" si="1"/>
        <v>3435</v>
      </c>
      <c r="P19" s="262">
        <f t="shared" si="1"/>
        <v>364</v>
      </c>
      <c r="Q19" s="262">
        <f t="shared" si="1"/>
        <v>63</v>
      </c>
      <c r="R19" s="262">
        <f t="shared" si="1"/>
        <v>3862</v>
      </c>
      <c r="S19" s="252" t="str">
        <f t="shared" si="12"/>
        <v/>
      </c>
      <c r="T19" s="265" t="str">
        <f t="shared" si="13"/>
        <v/>
      </c>
      <c r="AF19" s="18"/>
      <c r="AG19" s="266"/>
    </row>
    <row r="20" spans="2:33" s="48" customFormat="1" ht="13.5">
      <c r="B20" s="15" t="s">
        <v>21</v>
      </c>
      <c r="C20" s="262">
        <f t="shared" ref="C20:M20" si="16">C57+C94+C131+C168+C205+C242+C279</f>
        <v>2942</v>
      </c>
      <c r="D20" s="262">
        <f t="shared" si="16"/>
        <v>47</v>
      </c>
      <c r="E20" s="262">
        <f t="shared" si="16"/>
        <v>0</v>
      </c>
      <c r="F20" s="262">
        <f t="shared" si="16"/>
        <v>0</v>
      </c>
      <c r="G20" s="262">
        <f t="shared" si="16"/>
        <v>260</v>
      </c>
      <c r="H20" s="262">
        <f t="shared" si="16"/>
        <v>28</v>
      </c>
      <c r="I20" s="262">
        <f t="shared" si="16"/>
        <v>2</v>
      </c>
      <c r="J20" s="262">
        <f t="shared" si="16"/>
        <v>5</v>
      </c>
      <c r="K20" s="262">
        <f t="shared" si="16"/>
        <v>58</v>
      </c>
      <c r="L20" s="262">
        <f t="shared" si="16"/>
        <v>2</v>
      </c>
      <c r="M20" s="262">
        <f t="shared" si="16"/>
        <v>3344</v>
      </c>
      <c r="N20" s="263"/>
      <c r="O20" s="262">
        <f t="shared" si="1"/>
        <v>2942</v>
      </c>
      <c r="P20" s="262">
        <f t="shared" si="1"/>
        <v>342</v>
      </c>
      <c r="Q20" s="262">
        <f t="shared" si="1"/>
        <v>60</v>
      </c>
      <c r="R20" s="262">
        <f t="shared" si="1"/>
        <v>3344</v>
      </c>
      <c r="S20" s="264" t="str">
        <f t="shared" ref="S20:S25" si="17">IF(T20=1,"HORA PICO DIA","")</f>
        <v/>
      </c>
      <c r="T20" s="265" t="str">
        <f t="shared" ref="T20:T25" si="18">IF(R20=MAX($R$10:$R$33),1,"")</f>
        <v/>
      </c>
      <c r="AF20" s="18"/>
      <c r="AG20" s="266"/>
    </row>
    <row r="21" spans="2:33" s="48" customFormat="1" ht="13.5">
      <c r="B21" s="15" t="s">
        <v>22</v>
      </c>
      <c r="C21" s="268">
        <f t="shared" ref="C21:M21" si="19">C58+C95+C132+C169+C206+C243+C280</f>
        <v>2901</v>
      </c>
      <c r="D21" s="268">
        <f t="shared" si="19"/>
        <v>38</v>
      </c>
      <c r="E21" s="268">
        <f t="shared" si="19"/>
        <v>1</v>
      </c>
      <c r="F21" s="268">
        <f t="shared" si="19"/>
        <v>0</v>
      </c>
      <c r="G21" s="268">
        <f t="shared" si="19"/>
        <v>289</v>
      </c>
      <c r="H21" s="268">
        <f t="shared" si="19"/>
        <v>40</v>
      </c>
      <c r="I21" s="268">
        <f t="shared" si="19"/>
        <v>1</v>
      </c>
      <c r="J21" s="268">
        <f t="shared" si="19"/>
        <v>2</v>
      </c>
      <c r="K21" s="262">
        <f t="shared" si="19"/>
        <v>55</v>
      </c>
      <c r="L21" s="262">
        <f t="shared" si="19"/>
        <v>1</v>
      </c>
      <c r="M21" s="262">
        <f t="shared" si="19"/>
        <v>3328</v>
      </c>
      <c r="N21" s="263"/>
      <c r="O21" s="262">
        <f t="shared" si="1"/>
        <v>2901</v>
      </c>
      <c r="P21" s="262">
        <f t="shared" si="1"/>
        <v>371</v>
      </c>
      <c r="Q21" s="262">
        <f t="shared" si="1"/>
        <v>56</v>
      </c>
      <c r="R21" s="262">
        <f t="shared" si="1"/>
        <v>3328</v>
      </c>
      <c r="S21" s="264" t="str">
        <f t="shared" si="17"/>
        <v/>
      </c>
      <c r="T21" s="265" t="str">
        <f t="shared" si="18"/>
        <v/>
      </c>
      <c r="AF21" s="18"/>
      <c r="AG21" s="266"/>
    </row>
    <row r="22" spans="2:33" s="48" customFormat="1" ht="13.5">
      <c r="B22" s="15" t="s">
        <v>23</v>
      </c>
      <c r="C22" s="262">
        <f t="shared" ref="C22:M22" si="20">C59+C96+C133+C170+C207+C244+C281</f>
        <v>2847</v>
      </c>
      <c r="D22" s="262">
        <f t="shared" si="20"/>
        <v>60</v>
      </c>
      <c r="E22" s="262">
        <f t="shared" si="20"/>
        <v>1</v>
      </c>
      <c r="F22" s="262">
        <f t="shared" si="20"/>
        <v>0</v>
      </c>
      <c r="G22" s="262">
        <f t="shared" si="20"/>
        <v>273</v>
      </c>
      <c r="H22" s="262">
        <f t="shared" si="20"/>
        <v>39</v>
      </c>
      <c r="I22" s="262">
        <f t="shared" si="20"/>
        <v>3</v>
      </c>
      <c r="J22" s="262">
        <f t="shared" si="20"/>
        <v>2</v>
      </c>
      <c r="K22" s="262">
        <f t="shared" si="20"/>
        <v>72</v>
      </c>
      <c r="L22" s="262">
        <f t="shared" si="20"/>
        <v>1</v>
      </c>
      <c r="M22" s="262">
        <f t="shared" si="20"/>
        <v>3298</v>
      </c>
      <c r="N22" s="263"/>
      <c r="O22" s="262">
        <f t="shared" si="1"/>
        <v>2847</v>
      </c>
      <c r="P22" s="262">
        <f t="shared" si="1"/>
        <v>378</v>
      </c>
      <c r="Q22" s="262">
        <f t="shared" si="1"/>
        <v>73</v>
      </c>
      <c r="R22" s="262">
        <f t="shared" si="1"/>
        <v>3298</v>
      </c>
      <c r="S22" s="264" t="str">
        <f t="shared" si="17"/>
        <v/>
      </c>
      <c r="T22" s="265" t="str">
        <f t="shared" si="18"/>
        <v/>
      </c>
      <c r="AF22" s="18"/>
      <c r="AG22" s="266"/>
    </row>
    <row r="23" spans="2:33" s="48" customFormat="1" ht="13.5">
      <c r="B23" s="15" t="s">
        <v>24</v>
      </c>
      <c r="C23" s="262">
        <f t="shared" ref="C23:M23" si="21">C60+C97+C134+C171+C208+C245+C282</f>
        <v>2858</v>
      </c>
      <c r="D23" s="262">
        <f t="shared" si="21"/>
        <v>56</v>
      </c>
      <c r="E23" s="262">
        <f t="shared" si="21"/>
        <v>2</v>
      </c>
      <c r="F23" s="262">
        <f t="shared" si="21"/>
        <v>0</v>
      </c>
      <c r="G23" s="262">
        <f t="shared" si="21"/>
        <v>261</v>
      </c>
      <c r="H23" s="262">
        <f t="shared" si="21"/>
        <v>42</v>
      </c>
      <c r="I23" s="262">
        <f t="shared" si="21"/>
        <v>1</v>
      </c>
      <c r="J23" s="262">
        <f t="shared" si="21"/>
        <v>4</v>
      </c>
      <c r="K23" s="262">
        <f t="shared" si="21"/>
        <v>74</v>
      </c>
      <c r="L23" s="262">
        <f t="shared" si="21"/>
        <v>6</v>
      </c>
      <c r="M23" s="262">
        <f t="shared" si="21"/>
        <v>3304</v>
      </c>
      <c r="N23" s="263"/>
      <c r="O23" s="262">
        <f t="shared" si="1"/>
        <v>2858</v>
      </c>
      <c r="P23" s="262">
        <f t="shared" si="1"/>
        <v>366</v>
      </c>
      <c r="Q23" s="262">
        <f t="shared" si="1"/>
        <v>80</v>
      </c>
      <c r="R23" s="262">
        <f t="shared" si="1"/>
        <v>3304</v>
      </c>
      <c r="S23" s="264" t="str">
        <f t="shared" si="17"/>
        <v/>
      </c>
      <c r="T23" s="265" t="str">
        <f t="shared" si="18"/>
        <v/>
      </c>
      <c r="AF23" s="18"/>
      <c r="AG23" s="266"/>
    </row>
    <row r="24" spans="2:33" s="48" customFormat="1" ht="13.5">
      <c r="B24" s="15" t="s">
        <v>25</v>
      </c>
      <c r="C24" s="262">
        <f t="shared" ref="C24:M24" si="22">C61+C98+C135+C172+C209+C246+C283</f>
        <v>3319</v>
      </c>
      <c r="D24" s="262">
        <f t="shared" si="22"/>
        <v>58</v>
      </c>
      <c r="E24" s="262">
        <f t="shared" si="22"/>
        <v>0</v>
      </c>
      <c r="F24" s="262">
        <f t="shared" si="22"/>
        <v>1</v>
      </c>
      <c r="G24" s="262">
        <f t="shared" si="22"/>
        <v>292</v>
      </c>
      <c r="H24" s="262">
        <f t="shared" si="22"/>
        <v>35</v>
      </c>
      <c r="I24" s="262">
        <f t="shared" si="22"/>
        <v>0</v>
      </c>
      <c r="J24" s="262">
        <f t="shared" si="22"/>
        <v>2</v>
      </c>
      <c r="K24" s="262">
        <f t="shared" si="22"/>
        <v>62</v>
      </c>
      <c r="L24" s="262">
        <f t="shared" si="22"/>
        <v>0</v>
      </c>
      <c r="M24" s="262">
        <f t="shared" si="22"/>
        <v>3769</v>
      </c>
      <c r="N24" s="263"/>
      <c r="O24" s="262">
        <f t="shared" si="1"/>
        <v>3319</v>
      </c>
      <c r="P24" s="262">
        <f t="shared" si="1"/>
        <v>388</v>
      </c>
      <c r="Q24" s="262">
        <f t="shared" si="1"/>
        <v>62</v>
      </c>
      <c r="R24" s="262">
        <f t="shared" si="1"/>
        <v>3769</v>
      </c>
      <c r="S24" s="264" t="str">
        <f t="shared" si="17"/>
        <v/>
      </c>
      <c r="T24" s="265" t="str">
        <f t="shared" si="18"/>
        <v/>
      </c>
      <c r="AF24" s="18"/>
      <c r="AG24" s="266"/>
    </row>
    <row r="25" spans="2:33" s="48" customFormat="1" ht="13.5">
      <c r="B25" s="15" t="s">
        <v>26</v>
      </c>
      <c r="C25" s="262">
        <f t="shared" ref="C25:M25" si="23">C62+C99+C136+C173+C210+C247+C284</f>
        <v>3220</v>
      </c>
      <c r="D25" s="262">
        <f t="shared" si="23"/>
        <v>84</v>
      </c>
      <c r="E25" s="262">
        <f t="shared" si="23"/>
        <v>0</v>
      </c>
      <c r="F25" s="262">
        <f t="shared" si="23"/>
        <v>0</v>
      </c>
      <c r="G25" s="262">
        <f t="shared" si="23"/>
        <v>260</v>
      </c>
      <c r="H25" s="262">
        <f t="shared" si="23"/>
        <v>32</v>
      </c>
      <c r="I25" s="262">
        <f t="shared" si="23"/>
        <v>1</v>
      </c>
      <c r="J25" s="262">
        <f t="shared" si="23"/>
        <v>2</v>
      </c>
      <c r="K25" s="262">
        <f t="shared" si="23"/>
        <v>65</v>
      </c>
      <c r="L25" s="262">
        <f t="shared" si="23"/>
        <v>1</v>
      </c>
      <c r="M25" s="262">
        <f t="shared" si="23"/>
        <v>3665</v>
      </c>
      <c r="N25" s="263"/>
      <c r="O25" s="262">
        <f t="shared" si="1"/>
        <v>3220</v>
      </c>
      <c r="P25" s="262">
        <f t="shared" si="1"/>
        <v>379</v>
      </c>
      <c r="Q25" s="262">
        <f t="shared" si="1"/>
        <v>66</v>
      </c>
      <c r="R25" s="262">
        <f t="shared" si="1"/>
        <v>3665</v>
      </c>
      <c r="S25" s="264" t="str">
        <f t="shared" si="17"/>
        <v/>
      </c>
      <c r="T25" s="265" t="str">
        <f t="shared" si="18"/>
        <v/>
      </c>
      <c r="AF25" s="18"/>
      <c r="AG25" s="266"/>
    </row>
    <row r="26" spans="2:33" s="48" customFormat="1" ht="13.5">
      <c r="B26" s="15" t="s">
        <v>27</v>
      </c>
      <c r="C26" s="262">
        <f t="shared" ref="C26:M26" si="24">C63+C100+C137+C174+C211+C248+C285</f>
        <v>3414</v>
      </c>
      <c r="D26" s="262">
        <f t="shared" si="24"/>
        <v>53</v>
      </c>
      <c r="E26" s="262">
        <f t="shared" si="24"/>
        <v>1</v>
      </c>
      <c r="F26" s="262">
        <f t="shared" si="24"/>
        <v>0</v>
      </c>
      <c r="G26" s="262">
        <f t="shared" si="24"/>
        <v>288</v>
      </c>
      <c r="H26" s="262">
        <f t="shared" si="24"/>
        <v>24</v>
      </c>
      <c r="I26" s="262">
        <f t="shared" si="24"/>
        <v>2</v>
      </c>
      <c r="J26" s="262">
        <f t="shared" si="24"/>
        <v>3</v>
      </c>
      <c r="K26" s="262">
        <f t="shared" si="24"/>
        <v>85</v>
      </c>
      <c r="L26" s="262">
        <f t="shared" si="24"/>
        <v>2</v>
      </c>
      <c r="M26" s="262">
        <f t="shared" si="24"/>
        <v>3872</v>
      </c>
      <c r="N26" s="263"/>
      <c r="O26" s="262">
        <f t="shared" si="1"/>
        <v>3414</v>
      </c>
      <c r="P26" s="262">
        <f t="shared" si="1"/>
        <v>371</v>
      </c>
      <c r="Q26" s="262">
        <f t="shared" si="1"/>
        <v>87</v>
      </c>
      <c r="R26" s="262">
        <f t="shared" si="1"/>
        <v>3872</v>
      </c>
      <c r="S26" s="267" t="str">
        <f t="shared" ref="S26:S27" si="25">IF(T26=1,"HORA PICO DIA/TARDE",IF(T26=3,"HORA PICO TARDE",""))</f>
        <v/>
      </c>
      <c r="T26" s="265" t="str">
        <f>IF(R26=MAX($R$10:$R$33),1,IF(R26=MAX($R$26:$R$29),3,""))</f>
        <v/>
      </c>
      <c r="AF26" s="18"/>
      <c r="AG26" s="266"/>
    </row>
    <row r="27" spans="2:33" s="48" customFormat="1" ht="13.5">
      <c r="B27" s="15" t="s">
        <v>28</v>
      </c>
      <c r="C27" s="262">
        <f t="shared" ref="C27:M27" si="26">C64+C101+C138+C175+C212+C249+C286</f>
        <v>3720</v>
      </c>
      <c r="D27" s="262">
        <f t="shared" si="26"/>
        <v>62</v>
      </c>
      <c r="E27" s="262">
        <f t="shared" si="26"/>
        <v>1</v>
      </c>
      <c r="F27" s="262">
        <f t="shared" si="26"/>
        <v>0</v>
      </c>
      <c r="G27" s="262">
        <f t="shared" si="26"/>
        <v>229</v>
      </c>
      <c r="H27" s="262">
        <f t="shared" si="26"/>
        <v>29</v>
      </c>
      <c r="I27" s="262">
        <f t="shared" si="26"/>
        <v>0</v>
      </c>
      <c r="J27" s="262">
        <f t="shared" si="26"/>
        <v>9</v>
      </c>
      <c r="K27" s="262">
        <f t="shared" si="26"/>
        <v>93</v>
      </c>
      <c r="L27" s="262">
        <f t="shared" si="26"/>
        <v>1</v>
      </c>
      <c r="M27" s="262">
        <f t="shared" si="26"/>
        <v>4144</v>
      </c>
      <c r="N27" s="263"/>
      <c r="O27" s="262">
        <f t="shared" si="1"/>
        <v>3720</v>
      </c>
      <c r="P27" s="262">
        <f t="shared" si="1"/>
        <v>330</v>
      </c>
      <c r="Q27" s="262">
        <f t="shared" si="1"/>
        <v>94</v>
      </c>
      <c r="R27" s="262">
        <f t="shared" si="1"/>
        <v>4144</v>
      </c>
      <c r="S27" s="267" t="str">
        <f t="shared" si="25"/>
        <v/>
      </c>
      <c r="T27" s="265" t="str">
        <f t="shared" ref="T27:T29" si="27">IF(R27=MAX($R$10:$R$33),1,IF(R27=MAX($R$26:$R$29),3,""))</f>
        <v/>
      </c>
      <c r="AF27" s="18"/>
      <c r="AG27" s="266"/>
    </row>
    <row r="28" spans="2:33" s="48" customFormat="1" ht="13.5">
      <c r="B28" s="15" t="s">
        <v>29</v>
      </c>
      <c r="C28" s="262">
        <f t="shared" ref="C28:M28" si="28">C65+C102+C139+C176+C213+C250+C287</f>
        <v>4118</v>
      </c>
      <c r="D28" s="262">
        <f t="shared" si="28"/>
        <v>52</v>
      </c>
      <c r="E28" s="262">
        <f t="shared" si="28"/>
        <v>2</v>
      </c>
      <c r="F28" s="262">
        <f t="shared" si="28"/>
        <v>0</v>
      </c>
      <c r="G28" s="262">
        <f t="shared" si="28"/>
        <v>209</v>
      </c>
      <c r="H28" s="262">
        <f t="shared" si="28"/>
        <v>22</v>
      </c>
      <c r="I28" s="262">
        <f t="shared" si="28"/>
        <v>1</v>
      </c>
      <c r="J28" s="262">
        <f t="shared" si="28"/>
        <v>3</v>
      </c>
      <c r="K28" s="262">
        <f t="shared" si="28"/>
        <v>96</v>
      </c>
      <c r="L28" s="262">
        <f t="shared" si="28"/>
        <v>0</v>
      </c>
      <c r="M28" s="262">
        <f t="shared" si="28"/>
        <v>4503</v>
      </c>
      <c r="N28" s="263"/>
      <c r="O28" s="262">
        <f t="shared" si="1"/>
        <v>4118</v>
      </c>
      <c r="P28" s="262">
        <f t="shared" si="1"/>
        <v>289</v>
      </c>
      <c r="Q28" s="262">
        <f t="shared" si="1"/>
        <v>96</v>
      </c>
      <c r="R28" s="262">
        <f t="shared" si="1"/>
        <v>4503</v>
      </c>
      <c r="S28" s="267" t="str">
        <f>IF(T28=1,"HORA PICO DIA/TARDE",IF(T28=3,"HORA PICO TARDE",""))</f>
        <v>HORA PICO TARDE</v>
      </c>
      <c r="T28" s="265">
        <f t="shared" si="27"/>
        <v>3</v>
      </c>
      <c r="AF28" s="18"/>
      <c r="AG28" s="266"/>
    </row>
    <row r="29" spans="2:33" s="48" customFormat="1" ht="13.5">
      <c r="B29" s="15" t="s">
        <v>30</v>
      </c>
      <c r="C29" s="262">
        <f t="shared" ref="C29:M29" si="29">C66+C103+C140+C177+C214+C251+C288</f>
        <v>3987</v>
      </c>
      <c r="D29" s="262">
        <f t="shared" si="29"/>
        <v>38</v>
      </c>
      <c r="E29" s="262">
        <f t="shared" si="29"/>
        <v>4</v>
      </c>
      <c r="F29" s="262">
        <f t="shared" si="29"/>
        <v>1</v>
      </c>
      <c r="G29" s="262">
        <f t="shared" si="29"/>
        <v>128</v>
      </c>
      <c r="H29" s="262">
        <f t="shared" si="29"/>
        <v>25</v>
      </c>
      <c r="I29" s="262">
        <f t="shared" si="29"/>
        <v>3</v>
      </c>
      <c r="J29" s="262">
        <f t="shared" si="29"/>
        <v>2</v>
      </c>
      <c r="K29" s="262">
        <f t="shared" si="29"/>
        <v>74</v>
      </c>
      <c r="L29" s="262">
        <f t="shared" si="29"/>
        <v>2</v>
      </c>
      <c r="M29" s="262">
        <f t="shared" si="29"/>
        <v>4264</v>
      </c>
      <c r="N29" s="263"/>
      <c r="O29" s="262">
        <f t="shared" si="1"/>
        <v>3987</v>
      </c>
      <c r="P29" s="262">
        <f t="shared" si="1"/>
        <v>201</v>
      </c>
      <c r="Q29" s="262">
        <f t="shared" si="1"/>
        <v>76</v>
      </c>
      <c r="R29" s="262">
        <f t="shared" si="1"/>
        <v>4264</v>
      </c>
      <c r="S29" s="267" t="str">
        <f t="shared" ref="S29" si="30">IF(T29=1,"HORA PICO DIA/TARDE",IF(T29=3,"HORA PICO TARDE",""))</f>
        <v/>
      </c>
      <c r="T29" s="265" t="str">
        <f t="shared" si="27"/>
        <v/>
      </c>
      <c r="AF29" s="18"/>
      <c r="AG29" s="266"/>
    </row>
    <row r="30" spans="2:33" s="48" customFormat="1" ht="13.5">
      <c r="B30" s="15" t="s">
        <v>31</v>
      </c>
      <c r="C30" s="262">
        <f t="shared" ref="C30:M30" si="31">C67+C104+C141+C178+C215+C252+C289</f>
        <v>3660</v>
      </c>
      <c r="D30" s="262">
        <f t="shared" si="31"/>
        <v>36</v>
      </c>
      <c r="E30" s="262">
        <f t="shared" si="31"/>
        <v>7</v>
      </c>
      <c r="F30" s="262">
        <f t="shared" si="31"/>
        <v>1</v>
      </c>
      <c r="G30" s="262">
        <f t="shared" si="31"/>
        <v>90</v>
      </c>
      <c r="H30" s="262">
        <f t="shared" si="31"/>
        <v>13</v>
      </c>
      <c r="I30" s="262">
        <f t="shared" si="31"/>
        <v>0</v>
      </c>
      <c r="J30" s="262">
        <f t="shared" si="31"/>
        <v>1</v>
      </c>
      <c r="K30" s="262">
        <f t="shared" si="31"/>
        <v>71</v>
      </c>
      <c r="L30" s="262">
        <f t="shared" si="31"/>
        <v>1</v>
      </c>
      <c r="M30" s="262">
        <f t="shared" si="31"/>
        <v>3880</v>
      </c>
      <c r="N30" s="263"/>
      <c r="O30" s="262">
        <f t="shared" si="1"/>
        <v>3660</v>
      </c>
      <c r="P30" s="262">
        <f t="shared" si="1"/>
        <v>148</v>
      </c>
      <c r="Q30" s="262">
        <f t="shared" si="1"/>
        <v>72</v>
      </c>
      <c r="R30" s="262">
        <f t="shared" si="1"/>
        <v>3880</v>
      </c>
      <c r="S30" s="264" t="str">
        <f t="shared" ref="S30:S33" si="32">IF(T30=1,"HORA PICO DIA","")</f>
        <v/>
      </c>
      <c r="T30" s="265" t="str">
        <f t="shared" ref="T30:T33" si="33">IF(R30=MAX($R$10:$R$33),1,"")</f>
        <v/>
      </c>
      <c r="AF30" s="18"/>
      <c r="AG30" s="266"/>
    </row>
    <row r="31" spans="2:33" s="48" customFormat="1" ht="13.5">
      <c r="B31" s="15" t="s">
        <v>32</v>
      </c>
      <c r="C31" s="262">
        <f t="shared" ref="C31:M31" si="34">C68+C105+C142+C179+C216+C253+C290</f>
        <v>2864</v>
      </c>
      <c r="D31" s="262">
        <f t="shared" si="34"/>
        <v>37</v>
      </c>
      <c r="E31" s="262">
        <f t="shared" si="34"/>
        <v>4</v>
      </c>
      <c r="F31" s="262">
        <f t="shared" si="34"/>
        <v>0</v>
      </c>
      <c r="G31" s="262">
        <f t="shared" si="34"/>
        <v>52</v>
      </c>
      <c r="H31" s="262">
        <f t="shared" si="34"/>
        <v>13</v>
      </c>
      <c r="I31" s="262">
        <f t="shared" si="34"/>
        <v>1</v>
      </c>
      <c r="J31" s="262">
        <f t="shared" si="34"/>
        <v>0</v>
      </c>
      <c r="K31" s="262">
        <f t="shared" si="34"/>
        <v>10</v>
      </c>
      <c r="L31" s="262">
        <f t="shared" si="34"/>
        <v>0</v>
      </c>
      <c r="M31" s="262">
        <f t="shared" si="34"/>
        <v>2981</v>
      </c>
      <c r="N31" s="263"/>
      <c r="O31" s="262">
        <f t="shared" si="1"/>
        <v>2864</v>
      </c>
      <c r="P31" s="262">
        <f t="shared" si="1"/>
        <v>107</v>
      </c>
      <c r="Q31" s="262">
        <f t="shared" si="1"/>
        <v>10</v>
      </c>
      <c r="R31" s="262">
        <f t="shared" si="1"/>
        <v>2981</v>
      </c>
      <c r="S31" s="264" t="str">
        <f t="shared" si="32"/>
        <v/>
      </c>
      <c r="T31" s="265" t="str">
        <f t="shared" si="33"/>
        <v/>
      </c>
      <c r="AF31" s="18"/>
      <c r="AG31" s="266"/>
    </row>
    <row r="32" spans="2:33" s="48" customFormat="1" ht="13.5">
      <c r="B32" s="15" t="s">
        <v>33</v>
      </c>
      <c r="C32" s="262">
        <f t="shared" ref="C32:M32" si="35">C69+C106+C143+C180+C217+C254+C291</f>
        <v>2243</v>
      </c>
      <c r="D32" s="262">
        <f t="shared" si="35"/>
        <v>48</v>
      </c>
      <c r="E32" s="262">
        <f t="shared" si="35"/>
        <v>0</v>
      </c>
      <c r="F32" s="262">
        <f t="shared" si="35"/>
        <v>0</v>
      </c>
      <c r="G32" s="262">
        <f t="shared" si="35"/>
        <v>40</v>
      </c>
      <c r="H32" s="262">
        <f t="shared" si="35"/>
        <v>12</v>
      </c>
      <c r="I32" s="262">
        <f t="shared" si="35"/>
        <v>1</v>
      </c>
      <c r="J32" s="262">
        <f t="shared" si="35"/>
        <v>0</v>
      </c>
      <c r="K32" s="262">
        <f t="shared" si="35"/>
        <v>1</v>
      </c>
      <c r="L32" s="262">
        <f t="shared" si="35"/>
        <v>1</v>
      </c>
      <c r="M32" s="262">
        <f t="shared" si="35"/>
        <v>2346</v>
      </c>
      <c r="N32" s="263"/>
      <c r="O32" s="262">
        <f t="shared" si="1"/>
        <v>2243</v>
      </c>
      <c r="P32" s="262">
        <f t="shared" si="1"/>
        <v>101</v>
      </c>
      <c r="Q32" s="262">
        <f t="shared" si="1"/>
        <v>2</v>
      </c>
      <c r="R32" s="262">
        <f t="shared" si="1"/>
        <v>2346</v>
      </c>
      <c r="S32" s="264" t="str">
        <f t="shared" si="32"/>
        <v/>
      </c>
      <c r="T32" s="265" t="str">
        <f t="shared" si="33"/>
        <v/>
      </c>
      <c r="AF32" s="18"/>
      <c r="AG32" s="266"/>
    </row>
    <row r="33" spans="2:40" s="48" customFormat="1" ht="13.5">
      <c r="B33" s="15" t="s">
        <v>34</v>
      </c>
      <c r="C33" s="262">
        <f t="shared" ref="C33:M33" si="36">C70+C107+C144+C181+C218+C255+C292</f>
        <v>1581</v>
      </c>
      <c r="D33" s="262">
        <f t="shared" si="36"/>
        <v>39</v>
      </c>
      <c r="E33" s="262">
        <f t="shared" si="36"/>
        <v>0</v>
      </c>
      <c r="F33" s="262">
        <f t="shared" si="36"/>
        <v>0</v>
      </c>
      <c r="G33" s="262">
        <f t="shared" si="36"/>
        <v>23</v>
      </c>
      <c r="H33" s="262">
        <f t="shared" si="36"/>
        <v>2</v>
      </c>
      <c r="I33" s="262">
        <f t="shared" si="36"/>
        <v>0</v>
      </c>
      <c r="J33" s="262">
        <f t="shared" si="36"/>
        <v>0</v>
      </c>
      <c r="K33" s="262">
        <f t="shared" si="36"/>
        <v>2</v>
      </c>
      <c r="L33" s="262">
        <f t="shared" si="36"/>
        <v>1</v>
      </c>
      <c r="M33" s="262">
        <f t="shared" si="36"/>
        <v>1648</v>
      </c>
      <c r="N33" s="263"/>
      <c r="O33" s="262">
        <f t="shared" si="1"/>
        <v>1581</v>
      </c>
      <c r="P33" s="262">
        <f t="shared" si="1"/>
        <v>64</v>
      </c>
      <c r="Q33" s="262">
        <f t="shared" si="1"/>
        <v>3</v>
      </c>
      <c r="R33" s="262">
        <f t="shared" si="1"/>
        <v>1648</v>
      </c>
      <c r="S33" s="264" t="str">
        <f t="shared" si="32"/>
        <v/>
      </c>
      <c r="T33" s="265" t="str">
        <f t="shared" si="33"/>
        <v/>
      </c>
      <c r="AF33" s="18"/>
      <c r="AG33" s="266"/>
    </row>
    <row r="34" spans="2:40" ht="13.5">
      <c r="B34" s="18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AF34" s="266"/>
      <c r="AG34" s="266"/>
    </row>
    <row r="35" spans="2:40" ht="13.5">
      <c r="B35" s="19" t="s">
        <v>8</v>
      </c>
      <c r="C35" s="269">
        <f>SUM(C10:C33)</f>
        <v>61658</v>
      </c>
      <c r="D35" s="269">
        <f t="shared" ref="D35:M35" si="37">SUM(D10:D33)</f>
        <v>1003</v>
      </c>
      <c r="E35" s="269">
        <f t="shared" si="37"/>
        <v>35</v>
      </c>
      <c r="F35" s="269">
        <f t="shared" si="37"/>
        <v>11</v>
      </c>
      <c r="G35" s="269">
        <f t="shared" si="37"/>
        <v>3749</v>
      </c>
      <c r="H35" s="269">
        <f t="shared" si="37"/>
        <v>455</v>
      </c>
      <c r="I35" s="269">
        <f t="shared" si="37"/>
        <v>21</v>
      </c>
      <c r="J35" s="269">
        <f t="shared" si="37"/>
        <v>47</v>
      </c>
      <c r="K35" s="269">
        <f t="shared" si="37"/>
        <v>912</v>
      </c>
      <c r="L35" s="269">
        <f t="shared" si="37"/>
        <v>22</v>
      </c>
      <c r="M35" s="269">
        <f t="shared" si="37"/>
        <v>67913</v>
      </c>
      <c r="N35" s="270"/>
      <c r="O35" s="269">
        <f>SUM(O10:O33)</f>
        <v>61658</v>
      </c>
      <c r="P35" s="269">
        <f>SUM(P10:P33)</f>
        <v>5321</v>
      </c>
      <c r="Q35" s="269">
        <f>SUM(Q10:Q33)</f>
        <v>934</v>
      </c>
      <c r="R35" s="269">
        <f>SUM(R10:R33)</f>
        <v>67913</v>
      </c>
      <c r="AD35" s="48"/>
      <c r="AE35" s="48"/>
      <c r="AF35" s="18"/>
      <c r="AG35" s="266"/>
      <c r="AH35" s="48"/>
      <c r="AI35" s="48"/>
      <c r="AJ35" s="48"/>
      <c r="AK35" s="48"/>
      <c r="AL35" s="48"/>
      <c r="AM35" s="48"/>
      <c r="AN35" s="48"/>
    </row>
    <row r="36" spans="2:40" ht="13.5">
      <c r="AD36" s="48"/>
      <c r="AE36" s="48"/>
      <c r="AF36" s="18"/>
      <c r="AG36" s="266"/>
      <c r="AH36" s="48"/>
      <c r="AI36" s="48"/>
      <c r="AJ36" s="48"/>
      <c r="AK36" s="48"/>
      <c r="AL36" s="48"/>
      <c r="AM36" s="48"/>
      <c r="AN36" s="48"/>
    </row>
    <row r="37" spans="2:40" ht="13.5">
      <c r="AD37" s="48"/>
      <c r="AE37" s="48"/>
      <c r="AF37" s="18"/>
      <c r="AG37" s="266"/>
      <c r="AH37" s="48"/>
      <c r="AI37" s="48"/>
      <c r="AJ37" s="48"/>
      <c r="AK37" s="48"/>
      <c r="AL37" s="48"/>
      <c r="AM37" s="48"/>
      <c r="AN37" s="48"/>
    </row>
    <row r="38" spans="2:40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271"/>
      <c r="U38" s="48"/>
      <c r="V38" s="48"/>
      <c r="W38" s="48"/>
      <c r="X38" s="48"/>
      <c r="Y38" s="48"/>
      <c r="Z38" s="48"/>
      <c r="AA38" s="48"/>
      <c r="AB38" s="48"/>
      <c r="AC38" s="48"/>
      <c r="AF38" s="266"/>
      <c r="AG38" s="266"/>
    </row>
    <row r="39" spans="2:40" ht="13.5">
      <c r="B39" s="244" t="str">
        <f>'Estación E1_Contagens'!B2</f>
        <v>ESTUDO DE CONTAGENS DE FLUXO VEICULAR</v>
      </c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5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48"/>
      <c r="AE39" s="48"/>
      <c r="AF39" s="18"/>
      <c r="AG39" s="266"/>
      <c r="AH39" s="48"/>
      <c r="AI39" s="48"/>
      <c r="AJ39" s="48"/>
      <c r="AK39" s="48"/>
      <c r="AL39" s="48"/>
      <c r="AM39" s="48"/>
      <c r="AN39" s="48"/>
    </row>
    <row r="40" spans="2:40" ht="13.5">
      <c r="B40" s="247" t="str">
        <f>'Estación E1_Contagens'!B3</f>
        <v>VIA</v>
      </c>
      <c r="C40" s="248" t="str">
        <f>'Estación E1_Contagens'!C3</f>
        <v>Av. Néstor Gambetta</v>
      </c>
      <c r="D40" s="248"/>
      <c r="E40" s="248"/>
      <c r="F40" s="248"/>
      <c r="G40" s="248"/>
      <c r="H40" s="247" t="str">
        <f>'Estación E1_Contagens'!G3</f>
        <v>DATA</v>
      </c>
      <c r="I40" s="249"/>
      <c r="J40" s="250" t="str">
        <f>'Estación E1_Contagens'!J3</f>
        <v>Sábado 25 de Septiembre del 2010</v>
      </c>
      <c r="K40" s="249"/>
      <c r="L40" s="247"/>
      <c r="M40" s="249"/>
      <c r="N40" s="251"/>
      <c r="U40" s="247"/>
      <c r="V40" s="253"/>
      <c r="W40" s="253"/>
      <c r="X40" s="253"/>
      <c r="AA40" s="254"/>
      <c r="AD40" s="48"/>
      <c r="AE40" s="48"/>
      <c r="AF40" s="18"/>
      <c r="AG40" s="266"/>
      <c r="AH40" s="48"/>
      <c r="AI40" s="48"/>
      <c r="AJ40" s="48"/>
      <c r="AK40" s="48"/>
      <c r="AL40" s="48"/>
      <c r="AM40" s="48"/>
      <c r="AN40" s="48"/>
    </row>
    <row r="41" spans="2:40" ht="13.5">
      <c r="B41" s="247" t="str">
        <f>'Estación E1_Contagens'!B4</f>
        <v>LOCALIZAÇÃO</v>
      </c>
      <c r="C41" s="248" t="str">
        <f>'Estación E1_Contagens'!C4</f>
        <v>Grifo Repsol - AAHH Escudero (Km. 3 + 400)</v>
      </c>
      <c r="D41" s="248"/>
      <c r="E41" s="248"/>
      <c r="F41" s="248"/>
      <c r="G41" s="248"/>
      <c r="H41" s="247" t="str">
        <f>'Estación E1_Contagens'!G4</f>
        <v>CLASIFICADOR</v>
      </c>
      <c r="I41" s="249"/>
      <c r="J41" s="250" t="str">
        <f>'Estación E1_Contagens'!J4</f>
        <v>Celia Velásquez Vargas- Wenceslao Y. Calzado Castillo</v>
      </c>
      <c r="K41" s="247"/>
      <c r="L41" s="247"/>
      <c r="M41" s="246"/>
      <c r="N41" s="251"/>
      <c r="U41" s="247"/>
      <c r="V41" s="253"/>
      <c r="W41" s="253"/>
      <c r="X41" s="253"/>
      <c r="AA41" s="254"/>
      <c r="AD41" s="48"/>
      <c r="AE41" s="48"/>
      <c r="AF41" s="18"/>
      <c r="AG41" s="266"/>
      <c r="AH41" s="48"/>
      <c r="AI41" s="48"/>
      <c r="AJ41" s="48"/>
      <c r="AK41" s="48"/>
      <c r="AL41" s="48"/>
      <c r="AM41" s="48"/>
      <c r="AN41" s="48"/>
    </row>
    <row r="42" spans="2:40">
      <c r="B42" s="247" t="str">
        <f>'Estación E1_Contagens'!B5</f>
        <v>SENTIDO</v>
      </c>
      <c r="C42" s="248" t="str">
        <f>'Estación E1_Contagens'!C5</f>
        <v>Panamericana Norte a Ventanilla</v>
      </c>
      <c r="D42" s="248"/>
      <c r="E42" s="248"/>
      <c r="F42" s="248"/>
      <c r="G42" s="248"/>
      <c r="H42" s="247" t="str">
        <f>'Estación E1_Contagens'!G5</f>
        <v>RESPONSÁVEL</v>
      </c>
      <c r="I42" s="249"/>
      <c r="J42" s="250" t="str">
        <f>'Estación E1_Contagens'!J5</f>
        <v>RICHARD SALVADOR TIXE</v>
      </c>
      <c r="K42" s="246"/>
      <c r="L42" s="247"/>
      <c r="M42" s="246"/>
      <c r="N42" s="251"/>
      <c r="U42" s="247"/>
      <c r="V42" s="253"/>
      <c r="W42" s="253"/>
      <c r="X42" s="253"/>
      <c r="AA42" s="254"/>
      <c r="AF42" s="266"/>
      <c r="AG42" s="266"/>
    </row>
    <row r="43" spans="2:40" ht="13.5"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AD43" s="48"/>
      <c r="AE43" s="48"/>
      <c r="AF43" s="18"/>
      <c r="AG43" s="266"/>
      <c r="AH43" s="48"/>
      <c r="AI43" s="48"/>
      <c r="AJ43" s="48"/>
      <c r="AK43" s="48"/>
      <c r="AL43" s="48"/>
      <c r="AM43" s="48"/>
      <c r="AN43" s="48"/>
    </row>
    <row r="44" spans="2:40" s="48" customFormat="1" ht="12.75" customHeight="1">
      <c r="B44" s="381" t="s">
        <v>3</v>
      </c>
      <c r="C44" s="381" t="s">
        <v>45</v>
      </c>
      <c r="D44" s="383" t="s">
        <v>55</v>
      </c>
      <c r="E44" s="384"/>
      <c r="F44" s="385"/>
      <c r="G44" s="383" t="s">
        <v>56</v>
      </c>
      <c r="H44" s="384"/>
      <c r="I44" s="384"/>
      <c r="J44" s="385"/>
      <c r="K44" s="389" t="s">
        <v>40</v>
      </c>
      <c r="L44" s="381" t="s">
        <v>7</v>
      </c>
      <c r="M44" s="381" t="s">
        <v>8</v>
      </c>
      <c r="N44" s="257"/>
      <c r="O44" s="381" t="s">
        <v>45</v>
      </c>
      <c r="P44" s="381" t="s">
        <v>46</v>
      </c>
      <c r="Q44" s="381" t="s">
        <v>236</v>
      </c>
      <c r="R44" s="381" t="s">
        <v>8</v>
      </c>
      <c r="S44" s="252"/>
      <c r="AF44" s="18"/>
      <c r="AG44" s="266"/>
    </row>
    <row r="45" spans="2:40" s="48" customFormat="1" ht="13.5">
      <c r="B45" s="382"/>
      <c r="C45" s="382"/>
      <c r="D45" s="386"/>
      <c r="E45" s="387"/>
      <c r="F45" s="388"/>
      <c r="G45" s="386"/>
      <c r="H45" s="387"/>
      <c r="I45" s="387"/>
      <c r="J45" s="388"/>
      <c r="K45" s="390"/>
      <c r="L45" s="382"/>
      <c r="M45" s="382"/>
      <c r="N45" s="257"/>
      <c r="O45" s="382"/>
      <c r="P45" s="382"/>
      <c r="Q45" s="382"/>
      <c r="R45" s="382"/>
      <c r="S45" s="252"/>
      <c r="AF45" s="18"/>
      <c r="AG45" s="266"/>
    </row>
    <row r="46" spans="2:40" s="48" customFormat="1">
      <c r="B46" s="259"/>
      <c r="C46" s="259"/>
      <c r="D46" s="259" t="s">
        <v>194</v>
      </c>
      <c r="E46" s="259" t="s">
        <v>195</v>
      </c>
      <c r="F46" s="259" t="s">
        <v>196</v>
      </c>
      <c r="G46" s="259" t="s">
        <v>194</v>
      </c>
      <c r="H46" s="259" t="s">
        <v>195</v>
      </c>
      <c r="I46" s="259" t="s">
        <v>196</v>
      </c>
      <c r="J46" s="259" t="s">
        <v>44</v>
      </c>
      <c r="K46" s="259"/>
      <c r="L46" s="259"/>
      <c r="M46" s="259"/>
      <c r="N46" s="260"/>
      <c r="O46" s="259"/>
      <c r="P46" s="259"/>
      <c r="Q46" s="259"/>
      <c r="R46" s="259"/>
      <c r="S46" s="252"/>
      <c r="AD46" s="246"/>
      <c r="AE46" s="246"/>
      <c r="AF46" s="266"/>
      <c r="AG46" s="266"/>
      <c r="AH46" s="246"/>
      <c r="AI46" s="246"/>
      <c r="AJ46" s="246"/>
      <c r="AK46" s="246"/>
      <c r="AL46" s="246"/>
      <c r="AM46" s="246"/>
      <c r="AN46" s="246"/>
    </row>
    <row r="47" spans="2:40" s="48" customFormat="1" ht="13.5">
      <c r="B47" s="15" t="s">
        <v>11</v>
      </c>
      <c r="C47" s="262">
        <f>'Estación E1_Contagens'!BS11</f>
        <v>119</v>
      </c>
      <c r="D47" s="262">
        <f>'Estación E1_Contagens'!BT11</f>
        <v>3</v>
      </c>
      <c r="E47" s="262">
        <f>'Estación E1_Contagens'!BU11</f>
        <v>0</v>
      </c>
      <c r="F47" s="262">
        <f>'Estación E1_Contagens'!BV11</f>
        <v>0</v>
      </c>
      <c r="G47" s="262">
        <f>'Estación E1_Contagens'!BW11</f>
        <v>4</v>
      </c>
      <c r="H47" s="262">
        <f>'Estación E1_Contagens'!BX11</f>
        <v>0</v>
      </c>
      <c r="I47" s="262">
        <f>'Estación E1_Contagens'!BY11</f>
        <v>0</v>
      </c>
      <c r="J47" s="262">
        <f>'Estación E1_Contagens'!BZ11</f>
        <v>0</v>
      </c>
      <c r="K47" s="262">
        <f>'Estación E1_Contagens'!CA11</f>
        <v>0</v>
      </c>
      <c r="L47" s="262">
        <f>'Estación E1_Contagens'!CB11</f>
        <v>0</v>
      </c>
      <c r="M47" s="262">
        <f>'Estación E1_Contagens'!CC11</f>
        <v>126</v>
      </c>
      <c r="N47" s="263"/>
      <c r="O47" s="262">
        <f>C47</f>
        <v>119</v>
      </c>
      <c r="P47" s="262">
        <f>SUM(D47:J47)</f>
        <v>7</v>
      </c>
      <c r="Q47" s="262">
        <f>SUM(K47:L47)</f>
        <v>0</v>
      </c>
      <c r="R47" s="262">
        <f>SUM(O47:Q47)</f>
        <v>126</v>
      </c>
      <c r="S47" s="264" t="str">
        <f>IF(T47=1,"HORA PICO DIA","")</f>
        <v/>
      </c>
      <c r="T47" s="272" t="str">
        <f>'Estación E1_Contagens'!CD11</f>
        <v/>
      </c>
      <c r="AF47" s="18"/>
      <c r="AG47" s="266"/>
    </row>
    <row r="48" spans="2:40" s="48" customFormat="1" ht="13.5">
      <c r="B48" s="15" t="s">
        <v>12</v>
      </c>
      <c r="C48" s="262">
        <f>'Estación E1_Contagens'!BS12</f>
        <v>80</v>
      </c>
      <c r="D48" s="262">
        <f>'Estación E1_Contagens'!BT12</f>
        <v>0</v>
      </c>
      <c r="E48" s="262">
        <f>'Estación E1_Contagens'!BU12</f>
        <v>0</v>
      </c>
      <c r="F48" s="262">
        <f>'Estación E1_Contagens'!BV12</f>
        <v>0</v>
      </c>
      <c r="G48" s="262">
        <f>'Estación E1_Contagens'!BW12</f>
        <v>1</v>
      </c>
      <c r="H48" s="262">
        <f>'Estación E1_Contagens'!BX12</f>
        <v>0</v>
      </c>
      <c r="I48" s="262">
        <f>'Estación E1_Contagens'!BY12</f>
        <v>0</v>
      </c>
      <c r="J48" s="262">
        <f>'Estación E1_Contagens'!BZ12</f>
        <v>0</v>
      </c>
      <c r="K48" s="262">
        <f>'Estación E1_Contagens'!CA12</f>
        <v>0</v>
      </c>
      <c r="L48" s="262">
        <f>'Estación E1_Contagens'!CB12</f>
        <v>0</v>
      </c>
      <c r="M48" s="262">
        <f>'Estación E1_Contagens'!CC12</f>
        <v>81</v>
      </c>
      <c r="N48" s="263"/>
      <c r="O48" s="262">
        <f t="shared" ref="O48:O70" si="38">C48</f>
        <v>80</v>
      </c>
      <c r="P48" s="262">
        <f t="shared" ref="P48:P70" si="39">SUM(D48:J48)</f>
        <v>1</v>
      </c>
      <c r="Q48" s="262">
        <f t="shared" ref="Q48:Q70" si="40">SUM(K48:L48)</f>
        <v>0</v>
      </c>
      <c r="R48" s="262">
        <f t="shared" ref="R48:R70" si="41">SUM(O48:Q48)</f>
        <v>81</v>
      </c>
      <c r="S48" s="264" t="str">
        <f t="shared" ref="S48:S52" si="42">IF(T48=1,"HORA PICO DIA","")</f>
        <v/>
      </c>
      <c r="T48" s="272" t="str">
        <f>'Estación E1_Contagens'!CD12</f>
        <v/>
      </c>
      <c r="AF48" s="18"/>
      <c r="AG48" s="266"/>
    </row>
    <row r="49" spans="2:40" s="48" customFormat="1" ht="13.5">
      <c r="B49" s="15" t="s">
        <v>13</v>
      </c>
      <c r="C49" s="262">
        <f>'Estación E1_Contagens'!BS13</f>
        <v>73</v>
      </c>
      <c r="D49" s="262">
        <f>'Estación E1_Contagens'!BT13</f>
        <v>0</v>
      </c>
      <c r="E49" s="262">
        <f>'Estación E1_Contagens'!BU13</f>
        <v>0</v>
      </c>
      <c r="F49" s="262">
        <f>'Estación E1_Contagens'!BV13</f>
        <v>0</v>
      </c>
      <c r="G49" s="262">
        <f>'Estación E1_Contagens'!BW13</f>
        <v>5</v>
      </c>
      <c r="H49" s="262">
        <f>'Estación E1_Contagens'!BX13</f>
        <v>0</v>
      </c>
      <c r="I49" s="262">
        <f>'Estación E1_Contagens'!BY13</f>
        <v>0</v>
      </c>
      <c r="J49" s="262">
        <f>'Estación E1_Contagens'!BZ13</f>
        <v>0</v>
      </c>
      <c r="K49" s="262">
        <f>'Estación E1_Contagens'!CA13</f>
        <v>0</v>
      </c>
      <c r="L49" s="262">
        <f>'Estación E1_Contagens'!CB13</f>
        <v>0</v>
      </c>
      <c r="M49" s="262">
        <f>'Estación E1_Contagens'!CC13</f>
        <v>78</v>
      </c>
      <c r="N49" s="263"/>
      <c r="O49" s="262">
        <f t="shared" si="38"/>
        <v>73</v>
      </c>
      <c r="P49" s="262">
        <f t="shared" si="39"/>
        <v>5</v>
      </c>
      <c r="Q49" s="262">
        <f t="shared" si="40"/>
        <v>0</v>
      </c>
      <c r="R49" s="262">
        <f t="shared" si="41"/>
        <v>78</v>
      </c>
      <c r="S49" s="264" t="str">
        <f t="shared" si="42"/>
        <v/>
      </c>
      <c r="T49" s="272" t="str">
        <f>'Estación E1_Contagens'!CD13</f>
        <v/>
      </c>
      <c r="AF49" s="18"/>
      <c r="AG49" s="266"/>
    </row>
    <row r="50" spans="2:40" s="48" customFormat="1" ht="13.5">
      <c r="B50" s="15" t="s">
        <v>14</v>
      </c>
      <c r="C50" s="262">
        <f>'Estación E1_Contagens'!BS14</f>
        <v>57</v>
      </c>
      <c r="D50" s="262">
        <f>'Estación E1_Contagens'!BT14</f>
        <v>0</v>
      </c>
      <c r="E50" s="262">
        <f>'Estación E1_Contagens'!BU14</f>
        <v>0</v>
      </c>
      <c r="F50" s="262">
        <f>'Estación E1_Contagens'!BV14</f>
        <v>0</v>
      </c>
      <c r="G50" s="262">
        <f>'Estación E1_Contagens'!BW14</f>
        <v>0</v>
      </c>
      <c r="H50" s="262">
        <f>'Estación E1_Contagens'!BX14</f>
        <v>1</v>
      </c>
      <c r="I50" s="262">
        <f>'Estación E1_Contagens'!BY14</f>
        <v>0</v>
      </c>
      <c r="J50" s="262">
        <f>'Estación E1_Contagens'!BZ14</f>
        <v>0</v>
      </c>
      <c r="K50" s="262">
        <f>'Estación E1_Contagens'!CA14</f>
        <v>0</v>
      </c>
      <c r="L50" s="262">
        <f>'Estación E1_Contagens'!CB14</f>
        <v>0</v>
      </c>
      <c r="M50" s="262">
        <f>'Estación E1_Contagens'!CC14</f>
        <v>58</v>
      </c>
      <c r="N50" s="263"/>
      <c r="O50" s="262">
        <f t="shared" si="38"/>
        <v>57</v>
      </c>
      <c r="P50" s="262">
        <f t="shared" si="39"/>
        <v>1</v>
      </c>
      <c r="Q50" s="262">
        <f t="shared" si="40"/>
        <v>0</v>
      </c>
      <c r="R50" s="262">
        <f t="shared" si="41"/>
        <v>58</v>
      </c>
      <c r="S50" s="264" t="str">
        <f t="shared" si="42"/>
        <v/>
      </c>
      <c r="T50" s="272" t="str">
        <f>'Estación E1_Contagens'!CD14</f>
        <v/>
      </c>
      <c r="AD50" s="246"/>
      <c r="AE50" s="246"/>
      <c r="AF50" s="266"/>
      <c r="AG50" s="266"/>
      <c r="AH50" s="246"/>
      <c r="AI50" s="246"/>
      <c r="AJ50" s="246"/>
      <c r="AK50" s="246"/>
      <c r="AL50" s="246"/>
      <c r="AM50" s="246"/>
      <c r="AN50" s="246"/>
    </row>
    <row r="51" spans="2:40" s="48" customFormat="1" ht="13.5">
      <c r="B51" s="15" t="s">
        <v>15</v>
      </c>
      <c r="C51" s="262">
        <f>'Estación E1_Contagens'!BS15</f>
        <v>91</v>
      </c>
      <c r="D51" s="262">
        <f>'Estación E1_Contagens'!BT15</f>
        <v>1</v>
      </c>
      <c r="E51" s="262">
        <f>'Estación E1_Contagens'!BU15</f>
        <v>2</v>
      </c>
      <c r="F51" s="262">
        <f>'Estación E1_Contagens'!BV15</f>
        <v>1</v>
      </c>
      <c r="G51" s="262">
        <f>'Estación E1_Contagens'!BW15</f>
        <v>5</v>
      </c>
      <c r="H51" s="262">
        <f>'Estación E1_Contagens'!BX15</f>
        <v>1</v>
      </c>
      <c r="I51" s="262">
        <f>'Estación E1_Contagens'!BY15</f>
        <v>0</v>
      </c>
      <c r="J51" s="262">
        <f>'Estación E1_Contagens'!BZ15</f>
        <v>0</v>
      </c>
      <c r="K51" s="262">
        <f>'Estación E1_Contagens'!CA15</f>
        <v>0</v>
      </c>
      <c r="L51" s="262">
        <f>'Estación E1_Contagens'!CB15</f>
        <v>0</v>
      </c>
      <c r="M51" s="262">
        <f>'Estación E1_Contagens'!CC15</f>
        <v>101</v>
      </c>
      <c r="N51" s="263"/>
      <c r="O51" s="262">
        <f t="shared" si="38"/>
        <v>91</v>
      </c>
      <c r="P51" s="262">
        <f t="shared" si="39"/>
        <v>10</v>
      </c>
      <c r="Q51" s="262">
        <f t="shared" si="40"/>
        <v>0</v>
      </c>
      <c r="R51" s="262">
        <f t="shared" si="41"/>
        <v>101</v>
      </c>
      <c r="S51" s="264" t="str">
        <f t="shared" si="42"/>
        <v/>
      </c>
      <c r="T51" s="272" t="str">
        <f>'Estación E1_Contagens'!CD15</f>
        <v/>
      </c>
      <c r="AF51" s="18"/>
      <c r="AG51" s="266"/>
    </row>
    <row r="52" spans="2:40" s="48" customFormat="1" ht="13.5">
      <c r="B52" s="15" t="s">
        <v>16</v>
      </c>
      <c r="C52" s="262">
        <f>'Estación E1_Contagens'!BS16</f>
        <v>156</v>
      </c>
      <c r="D52" s="262">
        <f>'Estación E1_Contagens'!BT16</f>
        <v>3</v>
      </c>
      <c r="E52" s="262">
        <f>'Estación E1_Contagens'!BU16</f>
        <v>0</v>
      </c>
      <c r="F52" s="262">
        <f>'Estación E1_Contagens'!BV16</f>
        <v>0</v>
      </c>
      <c r="G52" s="262">
        <f>'Estación E1_Contagens'!BW16</f>
        <v>14</v>
      </c>
      <c r="H52" s="262">
        <f>'Estación E1_Contagens'!BX16</f>
        <v>1</v>
      </c>
      <c r="I52" s="262">
        <f>'Estación E1_Contagens'!BY16</f>
        <v>0</v>
      </c>
      <c r="J52" s="262">
        <f>'Estación E1_Contagens'!BZ16</f>
        <v>0</v>
      </c>
      <c r="K52" s="262">
        <f>'Estación E1_Contagens'!CA16</f>
        <v>2</v>
      </c>
      <c r="L52" s="262">
        <f>'Estación E1_Contagens'!CB16</f>
        <v>0</v>
      </c>
      <c r="M52" s="262">
        <f>'Estación E1_Contagens'!CC16</f>
        <v>176</v>
      </c>
      <c r="N52" s="263"/>
      <c r="O52" s="262">
        <f t="shared" si="38"/>
        <v>156</v>
      </c>
      <c r="P52" s="262">
        <f t="shared" si="39"/>
        <v>18</v>
      </c>
      <c r="Q52" s="262">
        <f t="shared" si="40"/>
        <v>2</v>
      </c>
      <c r="R52" s="262">
        <f t="shared" si="41"/>
        <v>176</v>
      </c>
      <c r="S52" s="264" t="str">
        <f t="shared" si="42"/>
        <v/>
      </c>
      <c r="T52" s="272" t="str">
        <f>'Estación E1_Contagens'!CD16</f>
        <v/>
      </c>
      <c r="AF52" s="18"/>
      <c r="AG52" s="266"/>
    </row>
    <row r="53" spans="2:40" s="48" customFormat="1" ht="13.5">
      <c r="B53" s="15" t="s">
        <v>17</v>
      </c>
      <c r="C53" s="262">
        <f>'Estación E1_Contagens'!BS17</f>
        <v>353</v>
      </c>
      <c r="D53" s="262">
        <f>'Estación E1_Contagens'!BT17</f>
        <v>6</v>
      </c>
      <c r="E53" s="262">
        <f>'Estación E1_Contagens'!BU17</f>
        <v>0</v>
      </c>
      <c r="F53" s="262">
        <f>'Estación E1_Contagens'!BV17</f>
        <v>0</v>
      </c>
      <c r="G53" s="262">
        <f>'Estación E1_Contagens'!BW17</f>
        <v>22</v>
      </c>
      <c r="H53" s="262">
        <f>'Estación E1_Contagens'!BX17</f>
        <v>3</v>
      </c>
      <c r="I53" s="262">
        <f>'Estación E1_Contagens'!BY17</f>
        <v>0</v>
      </c>
      <c r="J53" s="262">
        <f>'Estación E1_Contagens'!BZ17</f>
        <v>0</v>
      </c>
      <c r="K53" s="262">
        <f>'Estación E1_Contagens'!CA17</f>
        <v>2</v>
      </c>
      <c r="L53" s="262">
        <f>'Estación E1_Contagens'!CB17</f>
        <v>0</v>
      </c>
      <c r="M53" s="262">
        <f>'Estación E1_Contagens'!CC17</f>
        <v>386</v>
      </c>
      <c r="N53" s="263"/>
      <c r="O53" s="262">
        <f t="shared" si="38"/>
        <v>353</v>
      </c>
      <c r="P53" s="262">
        <f t="shared" si="39"/>
        <v>31</v>
      </c>
      <c r="Q53" s="262">
        <f t="shared" si="40"/>
        <v>2</v>
      </c>
      <c r="R53" s="262">
        <f t="shared" si="41"/>
        <v>386</v>
      </c>
      <c r="S53" s="252" t="str">
        <f>IF(T53=1,"HORA PICO DIA/MANHÃ",IF(T53=2,"HORA PICO MANHÃ",""))</f>
        <v/>
      </c>
      <c r="T53" s="272" t="str">
        <f>'Estación E1_Contagens'!CD17</f>
        <v/>
      </c>
      <c r="AF53" s="18"/>
      <c r="AG53" s="266"/>
    </row>
    <row r="54" spans="2:40" s="48" customFormat="1" ht="13.5">
      <c r="B54" s="15" t="s">
        <v>18</v>
      </c>
      <c r="C54" s="262">
        <f>'Estación E1_Contagens'!BS18</f>
        <v>522</v>
      </c>
      <c r="D54" s="262">
        <f>'Estación E1_Contagens'!BT18</f>
        <v>4</v>
      </c>
      <c r="E54" s="262">
        <f>'Estación E1_Contagens'!BU18</f>
        <v>2</v>
      </c>
      <c r="F54" s="262">
        <f>'Estación E1_Contagens'!BV18</f>
        <v>4</v>
      </c>
      <c r="G54" s="262">
        <f>'Estación E1_Contagens'!BW18</f>
        <v>17</v>
      </c>
      <c r="H54" s="262">
        <f>'Estación E1_Contagens'!BX18</f>
        <v>3</v>
      </c>
      <c r="I54" s="262">
        <f>'Estación E1_Contagens'!BY18</f>
        <v>1</v>
      </c>
      <c r="J54" s="262">
        <f>'Estación E1_Contagens'!BZ18</f>
        <v>1</v>
      </c>
      <c r="K54" s="262">
        <f>'Estación E1_Contagens'!CA18</f>
        <v>1</v>
      </c>
      <c r="L54" s="262">
        <f>'Estación E1_Contagens'!CB18</f>
        <v>0</v>
      </c>
      <c r="M54" s="262">
        <f>'Estación E1_Contagens'!CC18</f>
        <v>555</v>
      </c>
      <c r="N54" s="263"/>
      <c r="O54" s="262">
        <f t="shared" si="38"/>
        <v>522</v>
      </c>
      <c r="P54" s="262">
        <f t="shared" si="39"/>
        <v>32</v>
      </c>
      <c r="Q54" s="262">
        <f t="shared" si="40"/>
        <v>1</v>
      </c>
      <c r="R54" s="262">
        <f t="shared" si="41"/>
        <v>555</v>
      </c>
      <c r="S54" s="267" t="str">
        <f t="shared" ref="S54:S56" si="43">IF(T54=1,"HORA PICO DIA/MANHÃ",IF(T54=2,"HORA PICO MANHÃ",""))</f>
        <v/>
      </c>
      <c r="T54" s="272" t="str">
        <f>'Estación E1_Contagens'!CD18</f>
        <v/>
      </c>
      <c r="AD54" s="246"/>
      <c r="AE54" s="246"/>
      <c r="AF54" s="266"/>
      <c r="AG54" s="266"/>
      <c r="AH54" s="246"/>
      <c r="AI54" s="246"/>
      <c r="AJ54" s="246"/>
      <c r="AK54" s="246"/>
      <c r="AL54" s="246"/>
      <c r="AM54" s="246"/>
      <c r="AN54" s="246"/>
    </row>
    <row r="55" spans="2:40" s="48" customFormat="1" ht="13.5">
      <c r="B55" s="15" t="s">
        <v>19</v>
      </c>
      <c r="C55" s="262">
        <f>'Estación E1_Contagens'!BS19</f>
        <v>510</v>
      </c>
      <c r="D55" s="262">
        <f>'Estación E1_Contagens'!BT19</f>
        <v>8</v>
      </c>
      <c r="E55" s="262">
        <f>'Estación E1_Contagens'!BU19</f>
        <v>0</v>
      </c>
      <c r="F55" s="262">
        <f>'Estación E1_Contagens'!BV19</f>
        <v>0</v>
      </c>
      <c r="G55" s="262">
        <f>'Estación E1_Contagens'!BW19</f>
        <v>43</v>
      </c>
      <c r="H55" s="262">
        <f>'Estación E1_Contagens'!BX19</f>
        <v>2</v>
      </c>
      <c r="I55" s="262">
        <f>'Estación E1_Contagens'!BY19</f>
        <v>0</v>
      </c>
      <c r="J55" s="262">
        <f>'Estación E1_Contagens'!BZ19</f>
        <v>0</v>
      </c>
      <c r="K55" s="262">
        <f>'Estación E1_Contagens'!CA19</f>
        <v>0</v>
      </c>
      <c r="L55" s="262">
        <f>'Estación E1_Contagens'!CB19</f>
        <v>0</v>
      </c>
      <c r="M55" s="262">
        <f>'Estación E1_Contagens'!CC19</f>
        <v>563</v>
      </c>
      <c r="N55" s="263"/>
      <c r="O55" s="262">
        <f t="shared" si="38"/>
        <v>510</v>
      </c>
      <c r="P55" s="262">
        <f t="shared" si="39"/>
        <v>53</v>
      </c>
      <c r="Q55" s="262">
        <f t="shared" si="40"/>
        <v>0</v>
      </c>
      <c r="R55" s="262">
        <f t="shared" si="41"/>
        <v>563</v>
      </c>
      <c r="S55" s="252" t="str">
        <f t="shared" si="43"/>
        <v/>
      </c>
      <c r="T55" s="272" t="str">
        <f>'Estación E1_Contagens'!CD19</f>
        <v/>
      </c>
      <c r="AF55" s="18"/>
      <c r="AG55" s="266"/>
    </row>
    <row r="56" spans="2:40" s="48" customFormat="1" ht="13.5">
      <c r="B56" s="15" t="s">
        <v>20</v>
      </c>
      <c r="C56" s="262">
        <f>'Estación E1_Contagens'!BS20</f>
        <v>520</v>
      </c>
      <c r="D56" s="262">
        <f>'Estación E1_Contagens'!BT20</f>
        <v>16</v>
      </c>
      <c r="E56" s="262">
        <f>'Estación E1_Contagens'!BU20</f>
        <v>0</v>
      </c>
      <c r="F56" s="262">
        <f>'Estación E1_Contagens'!BV20</f>
        <v>0</v>
      </c>
      <c r="G56" s="262">
        <f>'Estación E1_Contagens'!BW20</f>
        <v>23</v>
      </c>
      <c r="H56" s="262">
        <f>'Estación E1_Contagens'!BX20</f>
        <v>4</v>
      </c>
      <c r="I56" s="262">
        <f>'Estación E1_Contagens'!BY20</f>
        <v>0</v>
      </c>
      <c r="J56" s="262">
        <f>'Estación E1_Contagens'!BZ20</f>
        <v>0</v>
      </c>
      <c r="K56" s="262">
        <f>'Estación E1_Contagens'!CA20</f>
        <v>20</v>
      </c>
      <c r="L56" s="262">
        <f>'Estación E1_Contagens'!CB20</f>
        <v>0</v>
      </c>
      <c r="M56" s="262">
        <f>'Estación E1_Contagens'!CC20</f>
        <v>583</v>
      </c>
      <c r="N56" s="263"/>
      <c r="O56" s="262">
        <f t="shared" si="38"/>
        <v>520</v>
      </c>
      <c r="P56" s="262">
        <f t="shared" si="39"/>
        <v>43</v>
      </c>
      <c r="Q56" s="262">
        <f t="shared" si="40"/>
        <v>20</v>
      </c>
      <c r="R56" s="262">
        <f t="shared" si="41"/>
        <v>583</v>
      </c>
      <c r="S56" s="252" t="str">
        <f t="shared" si="43"/>
        <v>HORA PICO MANHÃ</v>
      </c>
      <c r="T56" s="272">
        <f>'Estación E1_Contagens'!CD20</f>
        <v>2</v>
      </c>
      <c r="AF56" s="18"/>
      <c r="AG56" s="266"/>
    </row>
    <row r="57" spans="2:40" s="48" customFormat="1" ht="13.5">
      <c r="B57" s="15" t="s">
        <v>21</v>
      </c>
      <c r="C57" s="262">
        <f>'Estación E1_Contagens'!BS21</f>
        <v>490</v>
      </c>
      <c r="D57" s="262">
        <f>'Estación E1_Contagens'!BT21</f>
        <v>6</v>
      </c>
      <c r="E57" s="262">
        <f>'Estación E1_Contagens'!BU21</f>
        <v>0</v>
      </c>
      <c r="F57" s="262">
        <f>'Estación E1_Contagens'!BV21</f>
        <v>0</v>
      </c>
      <c r="G57" s="262">
        <f>'Estación E1_Contagens'!BW21</f>
        <v>27</v>
      </c>
      <c r="H57" s="262">
        <f>'Estación E1_Contagens'!BX21</f>
        <v>4</v>
      </c>
      <c r="I57" s="262">
        <f>'Estación E1_Contagens'!BY21</f>
        <v>1</v>
      </c>
      <c r="J57" s="262">
        <f>'Estación E1_Contagens'!BZ21</f>
        <v>0</v>
      </c>
      <c r="K57" s="262">
        <f>'Estación E1_Contagens'!CA21</f>
        <v>1</v>
      </c>
      <c r="L57" s="262">
        <f>'Estación E1_Contagens'!CB21</f>
        <v>2</v>
      </c>
      <c r="M57" s="262">
        <f>'Estación E1_Contagens'!CC21</f>
        <v>531</v>
      </c>
      <c r="N57" s="263"/>
      <c r="O57" s="262">
        <f t="shared" si="38"/>
        <v>490</v>
      </c>
      <c r="P57" s="262">
        <f t="shared" si="39"/>
        <v>38</v>
      </c>
      <c r="Q57" s="262">
        <f t="shared" si="40"/>
        <v>3</v>
      </c>
      <c r="R57" s="262">
        <f t="shared" si="41"/>
        <v>531</v>
      </c>
      <c r="S57" s="264" t="str">
        <f t="shared" ref="S57:S62" si="44">IF(T57=1,"HORA PICO DIA","")</f>
        <v/>
      </c>
      <c r="T57" s="272" t="str">
        <f>'Estación E1_Contagens'!CD21</f>
        <v/>
      </c>
      <c r="AF57" s="18"/>
      <c r="AG57" s="266"/>
    </row>
    <row r="58" spans="2:40" s="48" customFormat="1" ht="13.5">
      <c r="B58" s="15" t="s">
        <v>22</v>
      </c>
      <c r="C58" s="262">
        <f>'Estación E1_Contagens'!BS22</f>
        <v>419</v>
      </c>
      <c r="D58" s="262">
        <f>'Estación E1_Contagens'!BT22</f>
        <v>4</v>
      </c>
      <c r="E58" s="262">
        <f>'Estación E1_Contagens'!BU22</f>
        <v>1</v>
      </c>
      <c r="F58" s="262">
        <f>'Estación E1_Contagens'!BV22</f>
        <v>0</v>
      </c>
      <c r="G58" s="262">
        <f>'Estación E1_Contagens'!BW22</f>
        <v>28</v>
      </c>
      <c r="H58" s="262">
        <f>'Estación E1_Contagens'!BX22</f>
        <v>6</v>
      </c>
      <c r="I58" s="262">
        <f>'Estación E1_Contagens'!BY22</f>
        <v>0</v>
      </c>
      <c r="J58" s="262">
        <f>'Estación E1_Contagens'!BZ22</f>
        <v>0</v>
      </c>
      <c r="K58" s="262">
        <f>'Estación E1_Contagens'!CA22</f>
        <v>1</v>
      </c>
      <c r="L58" s="262">
        <f>'Estación E1_Contagens'!CB22</f>
        <v>0</v>
      </c>
      <c r="M58" s="262">
        <f>'Estación E1_Contagens'!CC22</f>
        <v>459</v>
      </c>
      <c r="N58" s="263"/>
      <c r="O58" s="262">
        <f t="shared" si="38"/>
        <v>419</v>
      </c>
      <c r="P58" s="262">
        <f t="shared" si="39"/>
        <v>39</v>
      </c>
      <c r="Q58" s="262">
        <f t="shared" si="40"/>
        <v>1</v>
      </c>
      <c r="R58" s="262">
        <f t="shared" si="41"/>
        <v>459</v>
      </c>
      <c r="S58" s="264" t="str">
        <f t="shared" si="44"/>
        <v/>
      </c>
      <c r="T58" s="272" t="str">
        <f>'Estación E1_Contagens'!CD22</f>
        <v/>
      </c>
      <c r="AD58" s="246"/>
      <c r="AE58" s="246"/>
      <c r="AF58" s="266"/>
      <c r="AG58" s="266"/>
      <c r="AH58" s="246"/>
      <c r="AI58" s="246"/>
      <c r="AJ58" s="246"/>
      <c r="AK58" s="246"/>
      <c r="AL58" s="246"/>
      <c r="AM58" s="246"/>
      <c r="AN58" s="246"/>
    </row>
    <row r="59" spans="2:40" s="48" customFormat="1" ht="13.5">
      <c r="B59" s="15" t="s">
        <v>23</v>
      </c>
      <c r="C59" s="262">
        <f>'Estación E1_Contagens'!BS23</f>
        <v>440</v>
      </c>
      <c r="D59" s="262">
        <f>'Estación E1_Contagens'!BT23</f>
        <v>4</v>
      </c>
      <c r="E59" s="262">
        <f>'Estación E1_Contagens'!BU23</f>
        <v>0</v>
      </c>
      <c r="F59" s="262">
        <f>'Estación E1_Contagens'!BV23</f>
        <v>0</v>
      </c>
      <c r="G59" s="262">
        <f>'Estación E1_Contagens'!BW23</f>
        <v>23</v>
      </c>
      <c r="H59" s="262">
        <f>'Estación E1_Contagens'!BX23</f>
        <v>7</v>
      </c>
      <c r="I59" s="262">
        <f>'Estación E1_Contagens'!BY23</f>
        <v>0</v>
      </c>
      <c r="J59" s="262">
        <f>'Estación E1_Contagens'!BZ23</f>
        <v>0</v>
      </c>
      <c r="K59" s="262">
        <f>'Estación E1_Contagens'!CA23</f>
        <v>1</v>
      </c>
      <c r="L59" s="262">
        <f>'Estación E1_Contagens'!CB23</f>
        <v>0</v>
      </c>
      <c r="M59" s="262">
        <f>'Estación E1_Contagens'!CC23</f>
        <v>475</v>
      </c>
      <c r="N59" s="263"/>
      <c r="O59" s="262">
        <f t="shared" si="38"/>
        <v>440</v>
      </c>
      <c r="P59" s="262">
        <f t="shared" si="39"/>
        <v>34</v>
      </c>
      <c r="Q59" s="262">
        <f t="shared" si="40"/>
        <v>1</v>
      </c>
      <c r="R59" s="262">
        <f t="shared" si="41"/>
        <v>475</v>
      </c>
      <c r="S59" s="264" t="str">
        <f t="shared" si="44"/>
        <v/>
      </c>
      <c r="T59" s="272" t="str">
        <f>'Estación E1_Contagens'!CD23</f>
        <v/>
      </c>
      <c r="AF59" s="18"/>
      <c r="AG59" s="266"/>
    </row>
    <row r="60" spans="2:40" s="48" customFormat="1" ht="13.5">
      <c r="B60" s="15" t="s">
        <v>24</v>
      </c>
      <c r="C60" s="262">
        <f>'Estación E1_Contagens'!BS24</f>
        <v>392</v>
      </c>
      <c r="D60" s="262">
        <f>'Estación E1_Contagens'!BT24</f>
        <v>4</v>
      </c>
      <c r="E60" s="262">
        <f>'Estación E1_Contagens'!BU24</f>
        <v>0</v>
      </c>
      <c r="F60" s="262">
        <f>'Estación E1_Contagens'!BV24</f>
        <v>0</v>
      </c>
      <c r="G60" s="262">
        <f>'Estación E1_Contagens'!BW24</f>
        <v>18</v>
      </c>
      <c r="H60" s="262">
        <f>'Estación E1_Contagens'!BX24</f>
        <v>4</v>
      </c>
      <c r="I60" s="262">
        <f>'Estación E1_Contagens'!BY24</f>
        <v>0</v>
      </c>
      <c r="J60" s="262">
        <f>'Estación E1_Contagens'!BZ24</f>
        <v>0</v>
      </c>
      <c r="K60" s="262">
        <f>'Estación E1_Contagens'!CA24</f>
        <v>0</v>
      </c>
      <c r="L60" s="262">
        <f>'Estación E1_Contagens'!CB24</f>
        <v>0</v>
      </c>
      <c r="M60" s="262">
        <f>'Estación E1_Contagens'!CC24</f>
        <v>418</v>
      </c>
      <c r="N60" s="263"/>
      <c r="O60" s="262">
        <f t="shared" si="38"/>
        <v>392</v>
      </c>
      <c r="P60" s="262">
        <f t="shared" si="39"/>
        <v>26</v>
      </c>
      <c r="Q60" s="262">
        <f t="shared" si="40"/>
        <v>0</v>
      </c>
      <c r="R60" s="262">
        <f t="shared" si="41"/>
        <v>418</v>
      </c>
      <c r="S60" s="264" t="str">
        <f t="shared" si="44"/>
        <v/>
      </c>
      <c r="T60" s="272" t="str">
        <f>'Estación E1_Contagens'!CD24</f>
        <v/>
      </c>
      <c r="AF60" s="18"/>
      <c r="AG60" s="266"/>
    </row>
    <row r="61" spans="2:40" s="48" customFormat="1" ht="13.5">
      <c r="B61" s="15" t="s">
        <v>25</v>
      </c>
      <c r="C61" s="262">
        <f>'Estación E1_Contagens'!BS25</f>
        <v>512</v>
      </c>
      <c r="D61" s="262">
        <f>'Estación E1_Contagens'!BT25</f>
        <v>6</v>
      </c>
      <c r="E61" s="262">
        <f>'Estación E1_Contagens'!BU25</f>
        <v>0</v>
      </c>
      <c r="F61" s="262">
        <f>'Estación E1_Contagens'!BV25</f>
        <v>0</v>
      </c>
      <c r="G61" s="262">
        <f>'Estación E1_Contagens'!BW25</f>
        <v>24</v>
      </c>
      <c r="H61" s="262">
        <f>'Estación E1_Contagens'!BX25</f>
        <v>4</v>
      </c>
      <c r="I61" s="262">
        <f>'Estación E1_Contagens'!BY25</f>
        <v>0</v>
      </c>
      <c r="J61" s="262">
        <f>'Estación E1_Contagens'!BZ25</f>
        <v>0</v>
      </c>
      <c r="K61" s="262">
        <f>'Estación E1_Contagens'!CA25</f>
        <v>0</v>
      </c>
      <c r="L61" s="262">
        <f>'Estación E1_Contagens'!CB25</f>
        <v>0</v>
      </c>
      <c r="M61" s="262">
        <f>'Estación E1_Contagens'!CC25</f>
        <v>546</v>
      </c>
      <c r="N61" s="263"/>
      <c r="O61" s="262">
        <f t="shared" si="38"/>
        <v>512</v>
      </c>
      <c r="P61" s="262">
        <f t="shared" si="39"/>
        <v>34</v>
      </c>
      <c r="Q61" s="262">
        <f t="shared" si="40"/>
        <v>0</v>
      </c>
      <c r="R61" s="262">
        <f t="shared" si="41"/>
        <v>546</v>
      </c>
      <c r="S61" s="264" t="str">
        <f t="shared" si="44"/>
        <v/>
      </c>
      <c r="T61" s="272" t="str">
        <f>'Estación E1_Contagens'!CD25</f>
        <v/>
      </c>
      <c r="AF61" s="18"/>
      <c r="AG61" s="266"/>
    </row>
    <row r="62" spans="2:40" s="48" customFormat="1" ht="13.5">
      <c r="B62" s="15" t="s">
        <v>26</v>
      </c>
      <c r="C62" s="262">
        <f>'Estación E1_Contagens'!BS26</f>
        <v>526</v>
      </c>
      <c r="D62" s="262">
        <f>'Estación E1_Contagens'!BT26</f>
        <v>4</v>
      </c>
      <c r="E62" s="262">
        <f>'Estación E1_Contagens'!BU26</f>
        <v>0</v>
      </c>
      <c r="F62" s="262">
        <f>'Estación E1_Contagens'!BV26</f>
        <v>0</v>
      </c>
      <c r="G62" s="262">
        <f>'Estación E1_Contagens'!BW26</f>
        <v>26</v>
      </c>
      <c r="H62" s="262">
        <f>'Estación E1_Contagens'!BX26</f>
        <v>5</v>
      </c>
      <c r="I62" s="262">
        <f>'Estación E1_Contagens'!BY26</f>
        <v>0</v>
      </c>
      <c r="J62" s="262">
        <f>'Estación E1_Contagens'!BZ26</f>
        <v>0</v>
      </c>
      <c r="K62" s="262">
        <f>'Estación E1_Contagens'!CA26</f>
        <v>1</v>
      </c>
      <c r="L62" s="262">
        <f>'Estación E1_Contagens'!CB26</f>
        <v>0</v>
      </c>
      <c r="M62" s="262">
        <f>'Estación E1_Contagens'!CC26</f>
        <v>562</v>
      </c>
      <c r="N62" s="263"/>
      <c r="O62" s="262">
        <f t="shared" si="38"/>
        <v>526</v>
      </c>
      <c r="P62" s="262">
        <f t="shared" si="39"/>
        <v>35</v>
      </c>
      <c r="Q62" s="262">
        <f t="shared" si="40"/>
        <v>1</v>
      </c>
      <c r="R62" s="262">
        <f t="shared" si="41"/>
        <v>562</v>
      </c>
      <c r="S62" s="264" t="str">
        <f t="shared" si="44"/>
        <v/>
      </c>
      <c r="T62" s="272" t="str">
        <f>'Estación E1_Contagens'!CD26</f>
        <v/>
      </c>
      <c r="AD62" s="246"/>
      <c r="AE62" s="246"/>
      <c r="AF62" s="266"/>
      <c r="AG62" s="266"/>
      <c r="AH62" s="246"/>
      <c r="AI62" s="246"/>
      <c r="AJ62" s="246"/>
      <c r="AK62" s="246"/>
      <c r="AL62" s="246"/>
      <c r="AM62" s="246"/>
      <c r="AN62" s="246"/>
    </row>
    <row r="63" spans="2:40" s="48" customFormat="1" ht="13.5">
      <c r="B63" s="15" t="s">
        <v>27</v>
      </c>
      <c r="C63" s="262">
        <f>'Estación E1_Contagens'!BS27</f>
        <v>586</v>
      </c>
      <c r="D63" s="262">
        <f>'Estación E1_Contagens'!BT27</f>
        <v>5</v>
      </c>
      <c r="E63" s="262">
        <f>'Estación E1_Contagens'!BU27</f>
        <v>0</v>
      </c>
      <c r="F63" s="262">
        <f>'Estación E1_Contagens'!BV27</f>
        <v>0</v>
      </c>
      <c r="G63" s="262">
        <f>'Estación E1_Contagens'!BW27</f>
        <v>23</v>
      </c>
      <c r="H63" s="262">
        <f>'Estación E1_Contagens'!BX27</f>
        <v>1</v>
      </c>
      <c r="I63" s="262">
        <f>'Estación E1_Contagens'!BY27</f>
        <v>0</v>
      </c>
      <c r="J63" s="262">
        <f>'Estación E1_Contagens'!BZ27</f>
        <v>1</v>
      </c>
      <c r="K63" s="262">
        <f>'Estación E1_Contagens'!CA27</f>
        <v>0</v>
      </c>
      <c r="L63" s="262">
        <f>'Estación E1_Contagens'!CB27</f>
        <v>0</v>
      </c>
      <c r="M63" s="262">
        <f>'Estación E1_Contagens'!CC27</f>
        <v>616</v>
      </c>
      <c r="N63" s="263"/>
      <c r="O63" s="262">
        <f t="shared" si="38"/>
        <v>586</v>
      </c>
      <c r="P63" s="262">
        <f t="shared" si="39"/>
        <v>30</v>
      </c>
      <c r="Q63" s="262">
        <f t="shared" si="40"/>
        <v>0</v>
      </c>
      <c r="R63" s="262">
        <f t="shared" si="41"/>
        <v>616</v>
      </c>
      <c r="S63" s="267" t="str">
        <f t="shared" ref="S63:S64" si="45">IF(T63=1,"HORA PICO DIA/TARDE",IF(T63=3,"HORA PICO TARDE",""))</f>
        <v/>
      </c>
      <c r="T63" s="272" t="str">
        <f>'Estación E1_Contagens'!CD27</f>
        <v/>
      </c>
      <c r="AF63" s="18"/>
      <c r="AG63" s="266"/>
    </row>
    <row r="64" spans="2:40" s="48" customFormat="1" ht="13.5">
      <c r="B64" s="15" t="s">
        <v>28</v>
      </c>
      <c r="C64" s="262">
        <f>'Estación E1_Contagens'!BS28</f>
        <v>615</v>
      </c>
      <c r="D64" s="262">
        <f>'Estación E1_Contagens'!BT28</f>
        <v>5</v>
      </c>
      <c r="E64" s="262">
        <f>'Estación E1_Contagens'!BU28</f>
        <v>0</v>
      </c>
      <c r="F64" s="262">
        <f>'Estación E1_Contagens'!BV28</f>
        <v>0</v>
      </c>
      <c r="G64" s="262">
        <f>'Estación E1_Contagens'!BW28</f>
        <v>21</v>
      </c>
      <c r="H64" s="262">
        <f>'Estación E1_Contagens'!BX28</f>
        <v>3</v>
      </c>
      <c r="I64" s="262">
        <f>'Estación E1_Contagens'!BY28</f>
        <v>0</v>
      </c>
      <c r="J64" s="262">
        <f>'Estación E1_Contagens'!BZ28</f>
        <v>0</v>
      </c>
      <c r="K64" s="262">
        <f>'Estación E1_Contagens'!CA28</f>
        <v>6</v>
      </c>
      <c r="L64" s="262">
        <f>'Estación E1_Contagens'!CB28</f>
        <v>0</v>
      </c>
      <c r="M64" s="262">
        <f>'Estación E1_Contagens'!CC28</f>
        <v>650</v>
      </c>
      <c r="N64" s="263"/>
      <c r="O64" s="262">
        <f t="shared" si="38"/>
        <v>615</v>
      </c>
      <c r="P64" s="262">
        <f t="shared" si="39"/>
        <v>29</v>
      </c>
      <c r="Q64" s="262">
        <f t="shared" si="40"/>
        <v>6</v>
      </c>
      <c r="R64" s="262">
        <f t="shared" si="41"/>
        <v>650</v>
      </c>
      <c r="S64" s="267" t="str">
        <f t="shared" si="45"/>
        <v>HORA PICO DIA/TARDE</v>
      </c>
      <c r="T64" s="272">
        <f>'Estación E1_Contagens'!CD28</f>
        <v>1</v>
      </c>
      <c r="AF64" s="18"/>
      <c r="AG64" s="266"/>
    </row>
    <row r="65" spans="2:40" s="48" customFormat="1" ht="13.5">
      <c r="B65" s="15" t="s">
        <v>29</v>
      </c>
      <c r="C65" s="262">
        <f>'Estación E1_Contagens'!BS29</f>
        <v>616</v>
      </c>
      <c r="D65" s="262">
        <f>'Estación E1_Contagens'!BT29</f>
        <v>3</v>
      </c>
      <c r="E65" s="262">
        <f>'Estación E1_Contagens'!BU29</f>
        <v>1</v>
      </c>
      <c r="F65" s="262">
        <f>'Estación E1_Contagens'!BV29</f>
        <v>0</v>
      </c>
      <c r="G65" s="262">
        <f>'Estación E1_Contagens'!BW29</f>
        <v>15</v>
      </c>
      <c r="H65" s="262">
        <f>'Estación E1_Contagens'!BX29</f>
        <v>2</v>
      </c>
      <c r="I65" s="262">
        <f>'Estación E1_Contagens'!BY29</f>
        <v>0</v>
      </c>
      <c r="J65" s="262">
        <f>'Estación E1_Contagens'!BZ29</f>
        <v>0</v>
      </c>
      <c r="K65" s="262">
        <f>'Estación E1_Contagens'!CA29</f>
        <v>5</v>
      </c>
      <c r="L65" s="262">
        <f>'Estación E1_Contagens'!CB29</f>
        <v>0</v>
      </c>
      <c r="M65" s="262">
        <f>'Estación E1_Contagens'!CC29</f>
        <v>642</v>
      </c>
      <c r="N65" s="263"/>
      <c r="O65" s="262">
        <f t="shared" si="38"/>
        <v>616</v>
      </c>
      <c r="P65" s="262">
        <f t="shared" si="39"/>
        <v>21</v>
      </c>
      <c r="Q65" s="262">
        <f t="shared" si="40"/>
        <v>5</v>
      </c>
      <c r="R65" s="262">
        <f t="shared" si="41"/>
        <v>642</v>
      </c>
      <c r="S65" s="267" t="str">
        <f>IF(T65=1,"HORA PICO DIA/TARDE",IF(T65=3,"HORA PICO TARDE",""))</f>
        <v/>
      </c>
      <c r="T65" s="272" t="str">
        <f>'Estación E1_Contagens'!CD29</f>
        <v/>
      </c>
      <c r="AF65" s="18"/>
      <c r="AG65" s="266"/>
    </row>
    <row r="66" spans="2:40" s="48" customFormat="1" ht="13.5">
      <c r="B66" s="15" t="s">
        <v>30</v>
      </c>
      <c r="C66" s="262">
        <f>'Estación E1_Contagens'!BS30</f>
        <v>628</v>
      </c>
      <c r="D66" s="262">
        <f>'Estación E1_Contagens'!BT30</f>
        <v>1</v>
      </c>
      <c r="E66" s="262">
        <f>'Estación E1_Contagens'!BU30</f>
        <v>0</v>
      </c>
      <c r="F66" s="262">
        <f>'Estación E1_Contagens'!BV30</f>
        <v>0</v>
      </c>
      <c r="G66" s="262">
        <f>'Estación E1_Contagens'!BW30</f>
        <v>12</v>
      </c>
      <c r="H66" s="262">
        <f>'Estación E1_Contagens'!BX30</f>
        <v>1</v>
      </c>
      <c r="I66" s="262">
        <f>'Estación E1_Contagens'!BY30</f>
        <v>0</v>
      </c>
      <c r="J66" s="262">
        <f>'Estación E1_Contagens'!BZ30</f>
        <v>0</v>
      </c>
      <c r="K66" s="262">
        <f>'Estación E1_Contagens'!CA30</f>
        <v>2</v>
      </c>
      <c r="L66" s="262">
        <f>'Estación E1_Contagens'!CB30</f>
        <v>0</v>
      </c>
      <c r="M66" s="262">
        <f>'Estación E1_Contagens'!CC30</f>
        <v>644</v>
      </c>
      <c r="N66" s="263"/>
      <c r="O66" s="262">
        <f t="shared" si="38"/>
        <v>628</v>
      </c>
      <c r="P66" s="262">
        <f t="shared" si="39"/>
        <v>14</v>
      </c>
      <c r="Q66" s="262">
        <f t="shared" si="40"/>
        <v>2</v>
      </c>
      <c r="R66" s="262">
        <f t="shared" si="41"/>
        <v>644</v>
      </c>
      <c r="S66" s="267" t="str">
        <f t="shared" ref="S66" si="46">IF(T66=1,"HORA PICO DIA/TARDE",IF(T66=3,"HORA PICO TARDE",""))</f>
        <v/>
      </c>
      <c r="T66" s="272" t="str">
        <f>'Estación E1_Contagens'!CD30</f>
        <v/>
      </c>
      <c r="AD66" s="246"/>
      <c r="AE66" s="246"/>
      <c r="AF66" s="266"/>
      <c r="AG66" s="266"/>
      <c r="AH66" s="246"/>
      <c r="AI66" s="246"/>
      <c r="AJ66" s="246"/>
      <c r="AK66" s="246"/>
      <c r="AL66" s="246"/>
      <c r="AM66" s="246"/>
      <c r="AN66" s="246"/>
    </row>
    <row r="67" spans="2:40" s="48" customFormat="1" ht="13.5">
      <c r="B67" s="15" t="s">
        <v>31</v>
      </c>
      <c r="C67" s="262">
        <f>'Estación E1_Contagens'!BS31</f>
        <v>625</v>
      </c>
      <c r="D67" s="262">
        <f>'Estación E1_Contagens'!BT31</f>
        <v>3</v>
      </c>
      <c r="E67" s="262">
        <f>'Estación E1_Contagens'!BU31</f>
        <v>0</v>
      </c>
      <c r="F67" s="262">
        <f>'Estación E1_Contagens'!BV31</f>
        <v>0</v>
      </c>
      <c r="G67" s="262">
        <f>'Estación E1_Contagens'!BW31</f>
        <v>13</v>
      </c>
      <c r="H67" s="262">
        <f>'Estación E1_Contagens'!BX31</f>
        <v>5</v>
      </c>
      <c r="I67" s="262">
        <f>'Estación E1_Contagens'!BY31</f>
        <v>0</v>
      </c>
      <c r="J67" s="262">
        <f>'Estación E1_Contagens'!BZ31</f>
        <v>0</v>
      </c>
      <c r="K67" s="262">
        <f>'Estación E1_Contagens'!CA31</f>
        <v>0</v>
      </c>
      <c r="L67" s="262">
        <f>'Estación E1_Contagens'!CB31</f>
        <v>0</v>
      </c>
      <c r="M67" s="262">
        <f>'Estación E1_Contagens'!CC31</f>
        <v>646</v>
      </c>
      <c r="N67" s="263"/>
      <c r="O67" s="262">
        <f t="shared" si="38"/>
        <v>625</v>
      </c>
      <c r="P67" s="262">
        <f t="shared" si="39"/>
        <v>21</v>
      </c>
      <c r="Q67" s="262">
        <f t="shared" si="40"/>
        <v>0</v>
      </c>
      <c r="R67" s="262">
        <f t="shared" si="41"/>
        <v>646</v>
      </c>
      <c r="S67" s="264" t="str">
        <f t="shared" ref="S67:S70" si="47">IF(T67=1,"HORA PICO DIA","")</f>
        <v/>
      </c>
      <c r="T67" s="272" t="str">
        <f>'Estación E1_Contagens'!CD31</f>
        <v/>
      </c>
      <c r="AF67" s="18"/>
      <c r="AG67" s="266"/>
    </row>
    <row r="68" spans="2:40" s="48" customFormat="1" ht="13.5">
      <c r="B68" s="15" t="s">
        <v>32</v>
      </c>
      <c r="C68" s="262">
        <f>'Estación E1_Contagens'!BS32</f>
        <v>489</v>
      </c>
      <c r="D68" s="262">
        <f>'Estación E1_Contagens'!BT32</f>
        <v>2</v>
      </c>
      <c r="E68" s="262">
        <f>'Estación E1_Contagens'!BU32</f>
        <v>0</v>
      </c>
      <c r="F68" s="262">
        <f>'Estación E1_Contagens'!BV32</f>
        <v>0</v>
      </c>
      <c r="G68" s="262">
        <f>'Estación E1_Contagens'!BW32</f>
        <v>6</v>
      </c>
      <c r="H68" s="262">
        <f>'Estación E1_Contagens'!BX32</f>
        <v>0</v>
      </c>
      <c r="I68" s="262">
        <f>'Estación E1_Contagens'!BY32</f>
        <v>0</v>
      </c>
      <c r="J68" s="262">
        <f>'Estación E1_Contagens'!BZ32</f>
        <v>0</v>
      </c>
      <c r="K68" s="262">
        <f>'Estación E1_Contagens'!CA32</f>
        <v>0</v>
      </c>
      <c r="L68" s="262">
        <f>'Estación E1_Contagens'!CB32</f>
        <v>0</v>
      </c>
      <c r="M68" s="262">
        <f>'Estación E1_Contagens'!CC32</f>
        <v>497</v>
      </c>
      <c r="N68" s="263"/>
      <c r="O68" s="262">
        <f t="shared" si="38"/>
        <v>489</v>
      </c>
      <c r="P68" s="262">
        <f t="shared" si="39"/>
        <v>8</v>
      </c>
      <c r="Q68" s="262">
        <f t="shared" si="40"/>
        <v>0</v>
      </c>
      <c r="R68" s="262">
        <f t="shared" si="41"/>
        <v>497</v>
      </c>
      <c r="S68" s="264" t="str">
        <f t="shared" si="47"/>
        <v/>
      </c>
      <c r="T68" s="272" t="str">
        <f>'Estación E1_Contagens'!CD32</f>
        <v/>
      </c>
      <c r="AF68" s="18"/>
      <c r="AG68" s="266"/>
    </row>
    <row r="69" spans="2:40" s="48" customFormat="1" ht="13.5">
      <c r="B69" s="15" t="s">
        <v>33</v>
      </c>
      <c r="C69" s="262">
        <f>'Estación E1_Contagens'!BS33</f>
        <v>417</v>
      </c>
      <c r="D69" s="262">
        <f>'Estación E1_Contagens'!BT33</f>
        <v>8</v>
      </c>
      <c r="E69" s="262">
        <f>'Estación E1_Contagens'!BU33</f>
        <v>0</v>
      </c>
      <c r="F69" s="262">
        <f>'Estación E1_Contagens'!BV33</f>
        <v>0</v>
      </c>
      <c r="G69" s="262">
        <f>'Estación E1_Contagens'!BW33</f>
        <v>4</v>
      </c>
      <c r="H69" s="262">
        <f>'Estación E1_Contagens'!BX33</f>
        <v>0</v>
      </c>
      <c r="I69" s="262">
        <f>'Estación E1_Contagens'!BY33</f>
        <v>0</v>
      </c>
      <c r="J69" s="262">
        <f>'Estación E1_Contagens'!BZ33</f>
        <v>0</v>
      </c>
      <c r="K69" s="262">
        <f>'Estación E1_Contagens'!CA33</f>
        <v>0</v>
      </c>
      <c r="L69" s="262">
        <f>'Estación E1_Contagens'!CB33</f>
        <v>0</v>
      </c>
      <c r="M69" s="262">
        <f>'Estación E1_Contagens'!CC33</f>
        <v>429</v>
      </c>
      <c r="N69" s="263"/>
      <c r="O69" s="262">
        <f t="shared" si="38"/>
        <v>417</v>
      </c>
      <c r="P69" s="262">
        <f t="shared" si="39"/>
        <v>12</v>
      </c>
      <c r="Q69" s="262">
        <f t="shared" si="40"/>
        <v>0</v>
      </c>
      <c r="R69" s="262">
        <f t="shared" si="41"/>
        <v>429</v>
      </c>
      <c r="S69" s="264" t="str">
        <f t="shared" si="47"/>
        <v/>
      </c>
      <c r="T69" s="272" t="str">
        <f>'Estación E1_Contagens'!CD33</f>
        <v/>
      </c>
      <c r="AF69" s="18"/>
      <c r="AG69" s="266"/>
    </row>
    <row r="70" spans="2:40" s="48" customFormat="1" ht="13.5">
      <c r="B70" s="15" t="s">
        <v>34</v>
      </c>
      <c r="C70" s="262">
        <f>'Estación E1_Contagens'!BS34</f>
        <v>298</v>
      </c>
      <c r="D70" s="262">
        <f>'Estación E1_Contagens'!BT34</f>
        <v>3</v>
      </c>
      <c r="E70" s="262">
        <f>'Estación E1_Contagens'!BU34</f>
        <v>0</v>
      </c>
      <c r="F70" s="262">
        <f>'Estación E1_Contagens'!BV34</f>
        <v>0</v>
      </c>
      <c r="G70" s="262">
        <f>'Estación E1_Contagens'!BW34</f>
        <v>3</v>
      </c>
      <c r="H70" s="262">
        <f>'Estación E1_Contagens'!BX34</f>
        <v>1</v>
      </c>
      <c r="I70" s="262">
        <f>'Estación E1_Contagens'!BY34</f>
        <v>0</v>
      </c>
      <c r="J70" s="262">
        <f>'Estación E1_Contagens'!BZ34</f>
        <v>0</v>
      </c>
      <c r="K70" s="262">
        <f>'Estación E1_Contagens'!CA34</f>
        <v>0</v>
      </c>
      <c r="L70" s="262">
        <f>'Estación E1_Contagens'!CB34</f>
        <v>0</v>
      </c>
      <c r="M70" s="262">
        <f>'Estación E1_Contagens'!CC34</f>
        <v>305</v>
      </c>
      <c r="N70" s="263"/>
      <c r="O70" s="262">
        <f t="shared" si="38"/>
        <v>298</v>
      </c>
      <c r="P70" s="262">
        <f t="shared" si="39"/>
        <v>7</v>
      </c>
      <c r="Q70" s="262">
        <f t="shared" si="40"/>
        <v>0</v>
      </c>
      <c r="R70" s="262">
        <f t="shared" si="41"/>
        <v>305</v>
      </c>
      <c r="S70" s="264" t="str">
        <f t="shared" si="47"/>
        <v/>
      </c>
      <c r="T70" s="272" t="str">
        <f>'Estación E1_Contagens'!CD34</f>
        <v/>
      </c>
      <c r="AD70" s="246"/>
      <c r="AE70" s="246"/>
      <c r="AF70" s="266"/>
      <c r="AG70" s="266"/>
      <c r="AH70" s="246"/>
      <c r="AI70" s="246"/>
      <c r="AJ70" s="246"/>
      <c r="AK70" s="246"/>
      <c r="AL70" s="246"/>
      <c r="AM70" s="246"/>
      <c r="AN70" s="246"/>
    </row>
    <row r="71" spans="2:40" ht="13.5">
      <c r="B71" s="18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AD71" s="48"/>
      <c r="AE71" s="48"/>
      <c r="AF71" s="18"/>
      <c r="AG71" s="266"/>
      <c r="AH71" s="48"/>
      <c r="AI71" s="48"/>
      <c r="AJ71" s="48"/>
      <c r="AK71" s="48"/>
      <c r="AL71" s="48"/>
      <c r="AM71" s="48"/>
      <c r="AN71" s="48"/>
    </row>
    <row r="72" spans="2:40" ht="12.75">
      <c r="B72" s="19" t="s">
        <v>8</v>
      </c>
      <c r="C72" s="269">
        <f>SUM(C47:C70)</f>
        <v>9534</v>
      </c>
      <c r="D72" s="269">
        <f t="shared" ref="D72:M72" si="48">SUM(D47:D70)</f>
        <v>99</v>
      </c>
      <c r="E72" s="269">
        <f t="shared" si="48"/>
        <v>6</v>
      </c>
      <c r="F72" s="269">
        <f t="shared" si="48"/>
        <v>5</v>
      </c>
      <c r="G72" s="269">
        <f t="shared" si="48"/>
        <v>377</v>
      </c>
      <c r="H72" s="269">
        <f t="shared" si="48"/>
        <v>58</v>
      </c>
      <c r="I72" s="269">
        <f t="shared" si="48"/>
        <v>2</v>
      </c>
      <c r="J72" s="269">
        <f t="shared" si="48"/>
        <v>2</v>
      </c>
      <c r="K72" s="269">
        <f t="shared" si="48"/>
        <v>42</v>
      </c>
      <c r="L72" s="269">
        <f t="shared" si="48"/>
        <v>2</v>
      </c>
      <c r="M72" s="269">
        <f t="shared" si="48"/>
        <v>10127</v>
      </c>
      <c r="N72" s="270"/>
      <c r="O72" s="269">
        <f>SUM(O47:O70)</f>
        <v>9534</v>
      </c>
      <c r="P72" s="269">
        <f>SUM(P47:P70)</f>
        <v>549</v>
      </c>
      <c r="Q72" s="269">
        <f>SUM(Q47:Q70)</f>
        <v>44</v>
      </c>
      <c r="R72" s="269">
        <f>SUM(R47:R70)</f>
        <v>10127</v>
      </c>
    </row>
    <row r="73" spans="2:40" ht="13.5">
      <c r="B73" s="18"/>
    </row>
    <row r="74" spans="2:40" ht="13.5">
      <c r="B74" s="18"/>
    </row>
    <row r="75" spans="2:40" ht="13.5">
      <c r="B75" s="18"/>
    </row>
    <row r="76" spans="2:40">
      <c r="B76" s="244" t="str">
        <f>'Estación E1_Contagens'!B109</f>
        <v>ESTUDO DE CONTAGENS DE FLUXO VEICULAR</v>
      </c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5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</row>
    <row r="77" spans="2:40">
      <c r="B77" s="247" t="str">
        <f>'Estación E1_Contagens'!B110</f>
        <v>VIA</v>
      </c>
      <c r="C77" s="250" t="str">
        <f>'Estación E1_Contagens'!C110</f>
        <v>Av. Néstor Gambetta</v>
      </c>
      <c r="D77" s="248"/>
      <c r="E77" s="248"/>
      <c r="F77" s="248"/>
      <c r="G77" s="248"/>
      <c r="H77" s="247" t="str">
        <f>'Estación E1_Contagens'!G110</f>
        <v>DATA</v>
      </c>
      <c r="I77" s="248"/>
      <c r="J77" s="250" t="str">
        <f>'Estación E1_Contagens'!J110</f>
        <v>Domingo 26 de Septiembre del 2010</v>
      </c>
      <c r="K77" s="248"/>
      <c r="L77" s="250"/>
      <c r="M77" s="248"/>
      <c r="N77" s="251"/>
      <c r="O77" s="251"/>
      <c r="U77" s="247"/>
      <c r="V77" s="253"/>
      <c r="W77" s="253"/>
      <c r="X77" s="253"/>
      <c r="AA77" s="254"/>
    </row>
    <row r="78" spans="2:40">
      <c r="B78" s="247" t="str">
        <f>'Estación E1_Contagens'!B111</f>
        <v>LOCALIZAÇÃO</v>
      </c>
      <c r="C78" s="250" t="str">
        <f>'Estación E1_Contagens'!C111</f>
        <v>Grifo Repsol - AAHH Escudero (Km. 3 + 400)</v>
      </c>
      <c r="D78" s="248"/>
      <c r="E78" s="248"/>
      <c r="F78" s="248"/>
      <c r="G78" s="248"/>
      <c r="H78" s="247" t="str">
        <f>'Estación E1_Contagens'!G111</f>
        <v>CLASIFICADOR</v>
      </c>
      <c r="I78" s="248"/>
      <c r="J78" s="250" t="str">
        <f>'Estación E1_Contagens'!J111</f>
        <v>Celia Velásquez Vargas- Wenceslao Y. Calzado Castillo</v>
      </c>
      <c r="K78" s="247"/>
      <c r="L78" s="247"/>
      <c r="M78" s="246"/>
      <c r="N78" s="251"/>
      <c r="U78" s="247"/>
      <c r="V78" s="253"/>
      <c r="W78" s="253"/>
      <c r="X78" s="253"/>
      <c r="AA78" s="254"/>
    </row>
    <row r="79" spans="2:40">
      <c r="B79" s="247" t="str">
        <f>'Estación E1_Contagens'!B112</f>
        <v>SENTIDO</v>
      </c>
      <c r="C79" s="250" t="str">
        <f>'Estación E1_Contagens'!C112</f>
        <v>Panamericana Norte a Ventanilla</v>
      </c>
      <c r="D79" s="248"/>
      <c r="E79" s="248"/>
      <c r="F79" s="248"/>
      <c r="G79" s="248"/>
      <c r="H79" s="247" t="str">
        <f>'Estación E1_Contagens'!G112</f>
        <v>RESPONSÁVEL</v>
      </c>
      <c r="I79" s="248"/>
      <c r="J79" s="250" t="str">
        <f>'Estación E1_Contagens'!J112</f>
        <v>RICHARD SALVADOR TIXE</v>
      </c>
      <c r="K79" s="246"/>
      <c r="L79" s="247"/>
      <c r="M79" s="246"/>
      <c r="N79" s="251"/>
      <c r="U79" s="247"/>
      <c r="V79" s="253"/>
      <c r="W79" s="253"/>
      <c r="X79" s="253"/>
      <c r="AA79" s="254"/>
    </row>
    <row r="80" spans="2:40"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</row>
    <row r="81" spans="2:29" ht="12.75" customHeight="1">
      <c r="B81" s="381" t="s">
        <v>3</v>
      </c>
      <c r="C81" s="381" t="s">
        <v>45</v>
      </c>
      <c r="D81" s="383" t="s">
        <v>55</v>
      </c>
      <c r="E81" s="384"/>
      <c r="F81" s="385"/>
      <c r="G81" s="383" t="s">
        <v>56</v>
      </c>
      <c r="H81" s="384"/>
      <c r="I81" s="384"/>
      <c r="J81" s="385"/>
      <c r="K81" s="389" t="s">
        <v>40</v>
      </c>
      <c r="L81" s="381" t="s">
        <v>7</v>
      </c>
      <c r="M81" s="381" t="s">
        <v>8</v>
      </c>
      <c r="N81" s="257"/>
      <c r="O81" s="381" t="s">
        <v>45</v>
      </c>
      <c r="P81" s="381" t="s">
        <v>46</v>
      </c>
      <c r="Q81" s="381" t="s">
        <v>236</v>
      </c>
      <c r="R81" s="381" t="s">
        <v>8</v>
      </c>
      <c r="T81" s="48"/>
      <c r="U81" s="48"/>
      <c r="V81" s="48"/>
      <c r="W81" s="48"/>
      <c r="X81" s="48"/>
      <c r="Y81" s="48"/>
      <c r="Z81" s="48"/>
      <c r="AA81" s="48"/>
      <c r="AB81" s="48"/>
      <c r="AC81" s="48"/>
    </row>
    <row r="82" spans="2:29" ht="12.75" customHeight="1">
      <c r="B82" s="382"/>
      <c r="C82" s="382"/>
      <c r="D82" s="386"/>
      <c r="E82" s="387"/>
      <c r="F82" s="388"/>
      <c r="G82" s="386"/>
      <c r="H82" s="387"/>
      <c r="I82" s="387"/>
      <c r="J82" s="388"/>
      <c r="K82" s="390"/>
      <c r="L82" s="382"/>
      <c r="M82" s="382"/>
      <c r="N82" s="257"/>
      <c r="O82" s="382"/>
      <c r="P82" s="382"/>
      <c r="Q82" s="382"/>
      <c r="R82" s="382"/>
      <c r="T82" s="48"/>
      <c r="U82" s="48"/>
      <c r="V82" s="48"/>
      <c r="W82" s="48"/>
      <c r="X82" s="48"/>
      <c r="Y82" s="48"/>
      <c r="Z82" s="48"/>
      <c r="AA82" s="48"/>
      <c r="AB82" s="48"/>
      <c r="AC82" s="48"/>
    </row>
    <row r="83" spans="2:29">
      <c r="B83" s="259"/>
      <c r="C83" s="259"/>
      <c r="D83" s="259" t="s">
        <v>194</v>
      </c>
      <c r="E83" s="259" t="s">
        <v>195</v>
      </c>
      <c r="F83" s="259" t="s">
        <v>196</v>
      </c>
      <c r="G83" s="259" t="s">
        <v>194</v>
      </c>
      <c r="H83" s="259" t="s">
        <v>195</v>
      </c>
      <c r="I83" s="259" t="s">
        <v>196</v>
      </c>
      <c r="J83" s="259" t="s">
        <v>44</v>
      </c>
      <c r="K83" s="259"/>
      <c r="L83" s="259"/>
      <c r="M83" s="259"/>
      <c r="N83" s="260"/>
      <c r="O83" s="259"/>
      <c r="P83" s="259"/>
      <c r="Q83" s="259"/>
      <c r="R83" s="259"/>
      <c r="T83" s="48"/>
      <c r="U83" s="48"/>
      <c r="V83" s="48"/>
      <c r="W83" s="48"/>
      <c r="X83" s="48"/>
      <c r="Y83" s="48"/>
      <c r="Z83" s="48"/>
      <c r="AA83" s="48"/>
      <c r="AB83" s="48"/>
      <c r="AC83" s="48"/>
    </row>
    <row r="84" spans="2:29" ht="13.5">
      <c r="B84" s="15" t="s">
        <v>11</v>
      </c>
      <c r="C84" s="262">
        <f>'Estación E1_Contagens'!BS118</f>
        <v>218</v>
      </c>
      <c r="D84" s="262">
        <f>'Estación E1_Contagens'!BT118</f>
        <v>1</v>
      </c>
      <c r="E84" s="262">
        <f>'Estación E1_Contagens'!BU118</f>
        <v>0</v>
      </c>
      <c r="F84" s="262">
        <f>'Estación E1_Contagens'!BV118</f>
        <v>0</v>
      </c>
      <c r="G84" s="262">
        <f>'Estación E1_Contagens'!BW118</f>
        <v>3</v>
      </c>
      <c r="H84" s="262">
        <f>'Estación E1_Contagens'!BX118</f>
        <v>0</v>
      </c>
      <c r="I84" s="262">
        <f>'Estación E1_Contagens'!BY118</f>
        <v>0</v>
      </c>
      <c r="J84" s="262">
        <f>'Estación E1_Contagens'!BZ118</f>
        <v>0</v>
      </c>
      <c r="K84" s="262">
        <f>'Estación E1_Contagens'!CA118</f>
        <v>0</v>
      </c>
      <c r="L84" s="262">
        <f>'Estación E1_Contagens'!CB118</f>
        <v>0</v>
      </c>
      <c r="M84" s="262">
        <f>'Estación E1_Contagens'!CC118</f>
        <v>222</v>
      </c>
      <c r="N84" s="263"/>
      <c r="O84" s="262">
        <f>C84</f>
        <v>218</v>
      </c>
      <c r="P84" s="262">
        <f>SUM(D84:J84)</f>
        <v>4</v>
      </c>
      <c r="Q84" s="262">
        <f>SUM(K84:L84)</f>
        <v>0</v>
      </c>
      <c r="R84" s="262">
        <f>SUM(O84:Q84)</f>
        <v>222</v>
      </c>
      <c r="S84" s="264" t="str">
        <f>IF(T84=1,"HORA PICO DIA","")</f>
        <v/>
      </c>
      <c r="T84" s="272" t="str">
        <f>'Estación E1_Contagens'!CD118</f>
        <v/>
      </c>
      <c r="U84" s="48"/>
      <c r="V84" s="48"/>
      <c r="W84" s="48"/>
      <c r="X84" s="48"/>
      <c r="Y84" s="48"/>
      <c r="Z84" s="48"/>
      <c r="AA84" s="48"/>
      <c r="AB84" s="48"/>
      <c r="AC84" s="48"/>
    </row>
    <row r="85" spans="2:29" ht="13.5">
      <c r="B85" s="15" t="s">
        <v>12</v>
      </c>
      <c r="C85" s="262">
        <f>'Estación E1_Contagens'!BS119</f>
        <v>109</v>
      </c>
      <c r="D85" s="262">
        <f>'Estación E1_Contagens'!BT119</f>
        <v>0</v>
      </c>
      <c r="E85" s="262">
        <f>'Estación E1_Contagens'!BU119</f>
        <v>0</v>
      </c>
      <c r="F85" s="262">
        <f>'Estación E1_Contagens'!BV119</f>
        <v>0</v>
      </c>
      <c r="G85" s="262">
        <f>'Estación E1_Contagens'!BW119</f>
        <v>0</v>
      </c>
      <c r="H85" s="262">
        <f>'Estación E1_Contagens'!BX119</f>
        <v>0</v>
      </c>
      <c r="I85" s="262">
        <f>'Estación E1_Contagens'!BY119</f>
        <v>0</v>
      </c>
      <c r="J85" s="262">
        <f>'Estación E1_Contagens'!BZ119</f>
        <v>0</v>
      </c>
      <c r="K85" s="262">
        <f>'Estación E1_Contagens'!CA119</f>
        <v>1</v>
      </c>
      <c r="L85" s="262">
        <f>'Estación E1_Contagens'!CB119</f>
        <v>0</v>
      </c>
      <c r="M85" s="262">
        <f>'Estación E1_Contagens'!CC119</f>
        <v>110</v>
      </c>
      <c r="N85" s="263"/>
      <c r="O85" s="262">
        <f t="shared" ref="O85:O107" si="49">C85</f>
        <v>109</v>
      </c>
      <c r="P85" s="262">
        <f t="shared" ref="P85:P107" si="50">SUM(D85:J85)</f>
        <v>0</v>
      </c>
      <c r="Q85" s="262">
        <f t="shared" ref="Q85:Q107" si="51">SUM(K85:L85)</f>
        <v>1</v>
      </c>
      <c r="R85" s="262">
        <f t="shared" ref="R85:R107" si="52">SUM(O85:Q85)</f>
        <v>110</v>
      </c>
      <c r="S85" s="264" t="str">
        <f t="shared" ref="S85:S89" si="53">IF(T85=1,"HORA PICO DIA","")</f>
        <v/>
      </c>
      <c r="T85" s="272" t="str">
        <f>'Estación E1_Contagens'!CD119</f>
        <v/>
      </c>
      <c r="U85" s="48"/>
      <c r="V85" s="48"/>
      <c r="W85" s="48"/>
      <c r="X85" s="48"/>
      <c r="Y85" s="48"/>
      <c r="Z85" s="48"/>
      <c r="AA85" s="48"/>
      <c r="AB85" s="48"/>
      <c r="AC85" s="48"/>
    </row>
    <row r="86" spans="2:29" s="273" customFormat="1" ht="13.5">
      <c r="B86" s="15" t="s">
        <v>13</v>
      </c>
      <c r="C86" s="262">
        <f>'Estación E1_Contagens'!BS120</f>
        <v>119</v>
      </c>
      <c r="D86" s="262">
        <f>'Estación E1_Contagens'!BT120</f>
        <v>0</v>
      </c>
      <c r="E86" s="262">
        <f>'Estación E1_Contagens'!BU120</f>
        <v>0</v>
      </c>
      <c r="F86" s="262">
        <f>'Estación E1_Contagens'!BV120</f>
        <v>0</v>
      </c>
      <c r="G86" s="262">
        <f>'Estación E1_Contagens'!BW120</f>
        <v>5</v>
      </c>
      <c r="H86" s="262">
        <f>'Estación E1_Contagens'!BX120</f>
        <v>1</v>
      </c>
      <c r="I86" s="262">
        <f>'Estación E1_Contagens'!BY120</f>
        <v>0</v>
      </c>
      <c r="J86" s="262">
        <f>'Estación E1_Contagens'!BZ120</f>
        <v>0</v>
      </c>
      <c r="K86" s="262">
        <f>'Estación E1_Contagens'!CA120</f>
        <v>0</v>
      </c>
      <c r="L86" s="262">
        <f>'Estación E1_Contagens'!CB120</f>
        <v>0</v>
      </c>
      <c r="M86" s="262">
        <f>'Estación E1_Contagens'!CC120</f>
        <v>125</v>
      </c>
      <c r="N86" s="263"/>
      <c r="O86" s="262">
        <f t="shared" si="49"/>
        <v>119</v>
      </c>
      <c r="P86" s="262">
        <f t="shared" si="50"/>
        <v>6</v>
      </c>
      <c r="Q86" s="262">
        <f t="shared" si="51"/>
        <v>0</v>
      </c>
      <c r="R86" s="262">
        <f t="shared" si="52"/>
        <v>125</v>
      </c>
      <c r="S86" s="264" t="str">
        <f t="shared" si="53"/>
        <v/>
      </c>
      <c r="T86" s="272" t="str">
        <f>'Estación E1_Contagens'!CD120</f>
        <v/>
      </c>
      <c r="U86" s="48"/>
      <c r="V86" s="48"/>
      <c r="W86" s="48"/>
      <c r="X86" s="48"/>
      <c r="Y86" s="48"/>
      <c r="Z86" s="48"/>
      <c r="AA86" s="48"/>
      <c r="AB86" s="48"/>
      <c r="AC86" s="48"/>
    </row>
    <row r="87" spans="2:29" s="273" customFormat="1" ht="13.5">
      <c r="B87" s="15" t="s">
        <v>14</v>
      </c>
      <c r="C87" s="262">
        <f>'Estación E1_Contagens'!BS121</f>
        <v>122</v>
      </c>
      <c r="D87" s="262">
        <f>'Estación E1_Contagens'!BT121</f>
        <v>0</v>
      </c>
      <c r="E87" s="262">
        <f>'Estación E1_Contagens'!BU121</f>
        <v>0</v>
      </c>
      <c r="F87" s="262">
        <f>'Estación E1_Contagens'!BV121</f>
        <v>0</v>
      </c>
      <c r="G87" s="262">
        <f>'Estación E1_Contagens'!BW121</f>
        <v>5</v>
      </c>
      <c r="H87" s="262">
        <f>'Estación E1_Contagens'!BX121</f>
        <v>1</v>
      </c>
      <c r="I87" s="262">
        <f>'Estación E1_Contagens'!BY121</f>
        <v>0</v>
      </c>
      <c r="J87" s="262">
        <f>'Estación E1_Contagens'!BZ121</f>
        <v>0</v>
      </c>
      <c r="K87" s="262">
        <f>'Estación E1_Contagens'!CA121</f>
        <v>0</v>
      </c>
      <c r="L87" s="262">
        <f>'Estación E1_Contagens'!CB121</f>
        <v>0</v>
      </c>
      <c r="M87" s="262">
        <f>'Estación E1_Contagens'!CC121</f>
        <v>128</v>
      </c>
      <c r="N87" s="263"/>
      <c r="O87" s="262">
        <f t="shared" si="49"/>
        <v>122</v>
      </c>
      <c r="P87" s="262">
        <f t="shared" si="50"/>
        <v>6</v>
      </c>
      <c r="Q87" s="262">
        <f t="shared" si="51"/>
        <v>0</v>
      </c>
      <c r="R87" s="262">
        <f t="shared" si="52"/>
        <v>128</v>
      </c>
      <c r="S87" s="264" t="str">
        <f t="shared" si="53"/>
        <v/>
      </c>
      <c r="T87" s="272" t="str">
        <f>'Estación E1_Contagens'!CD121</f>
        <v/>
      </c>
      <c r="U87" s="48"/>
      <c r="V87" s="48"/>
      <c r="W87" s="48"/>
      <c r="X87" s="48"/>
      <c r="Y87" s="48"/>
      <c r="Z87" s="48"/>
      <c r="AA87" s="48"/>
      <c r="AB87" s="48"/>
      <c r="AC87" s="48"/>
    </row>
    <row r="88" spans="2:29" s="273" customFormat="1" ht="13.5">
      <c r="B88" s="15" t="s">
        <v>15</v>
      </c>
      <c r="C88" s="268">
        <f>'Estación E1_Contagens'!BS122</f>
        <v>135</v>
      </c>
      <c r="D88" s="268">
        <f>'Estación E1_Contagens'!BT122</f>
        <v>0</v>
      </c>
      <c r="E88" s="268">
        <f>'Estación E1_Contagens'!BU122</f>
        <v>0</v>
      </c>
      <c r="F88" s="268">
        <f>'Estación E1_Contagens'!BV122</f>
        <v>0</v>
      </c>
      <c r="G88" s="268">
        <f>'Estación E1_Contagens'!BW122</f>
        <v>4</v>
      </c>
      <c r="H88" s="268">
        <f>'Estación E1_Contagens'!BX122</f>
        <v>0</v>
      </c>
      <c r="I88" s="268">
        <f>'Estación E1_Contagens'!BY122</f>
        <v>0</v>
      </c>
      <c r="J88" s="268">
        <f>'Estación E1_Contagens'!BZ122</f>
        <v>0</v>
      </c>
      <c r="K88" s="262">
        <f>'Estación E1_Contagens'!CA122</f>
        <v>1</v>
      </c>
      <c r="L88" s="262">
        <f>'Estación E1_Contagens'!CB122</f>
        <v>0</v>
      </c>
      <c r="M88" s="262">
        <f>'Estación E1_Contagens'!CC122</f>
        <v>140</v>
      </c>
      <c r="N88" s="263"/>
      <c r="O88" s="262">
        <f t="shared" si="49"/>
        <v>135</v>
      </c>
      <c r="P88" s="262">
        <f t="shared" si="50"/>
        <v>4</v>
      </c>
      <c r="Q88" s="262">
        <f t="shared" si="51"/>
        <v>1</v>
      </c>
      <c r="R88" s="262">
        <f t="shared" si="52"/>
        <v>140</v>
      </c>
      <c r="S88" s="264" t="str">
        <f t="shared" si="53"/>
        <v/>
      </c>
      <c r="T88" s="272" t="str">
        <f>'Estación E1_Contagens'!CD122</f>
        <v/>
      </c>
      <c r="U88" s="48"/>
      <c r="V88" s="48"/>
      <c r="W88" s="48"/>
      <c r="X88" s="48"/>
      <c r="Y88" s="48"/>
      <c r="Z88" s="48"/>
      <c r="AA88" s="48"/>
      <c r="AB88" s="48"/>
      <c r="AC88" s="48"/>
    </row>
    <row r="89" spans="2:29" s="273" customFormat="1" ht="13.5">
      <c r="B89" s="15" t="s">
        <v>16</v>
      </c>
      <c r="C89" s="262">
        <f>'Estación E1_Contagens'!BS123</f>
        <v>134</v>
      </c>
      <c r="D89" s="262">
        <f>'Estación E1_Contagens'!BT123</f>
        <v>0</v>
      </c>
      <c r="E89" s="262">
        <f>'Estación E1_Contagens'!BU123</f>
        <v>0</v>
      </c>
      <c r="F89" s="262">
        <f>'Estación E1_Contagens'!BV123</f>
        <v>0</v>
      </c>
      <c r="G89" s="262">
        <f>'Estación E1_Contagens'!BW123</f>
        <v>5</v>
      </c>
      <c r="H89" s="262">
        <f>'Estación E1_Contagens'!BX123</f>
        <v>0</v>
      </c>
      <c r="I89" s="262">
        <f>'Estación E1_Contagens'!BY123</f>
        <v>0</v>
      </c>
      <c r="J89" s="262">
        <f>'Estación E1_Contagens'!BZ123</f>
        <v>0</v>
      </c>
      <c r="K89" s="262">
        <f>'Estación E1_Contagens'!CA123</f>
        <v>0</v>
      </c>
      <c r="L89" s="262">
        <f>'Estación E1_Contagens'!CB123</f>
        <v>0</v>
      </c>
      <c r="M89" s="262">
        <f>'Estación E1_Contagens'!CC123</f>
        <v>139</v>
      </c>
      <c r="N89" s="263"/>
      <c r="O89" s="262">
        <f t="shared" si="49"/>
        <v>134</v>
      </c>
      <c r="P89" s="262">
        <f t="shared" si="50"/>
        <v>5</v>
      </c>
      <c r="Q89" s="262">
        <f t="shared" si="51"/>
        <v>0</v>
      </c>
      <c r="R89" s="262">
        <f t="shared" si="52"/>
        <v>139</v>
      </c>
      <c r="S89" s="264" t="str">
        <f t="shared" si="53"/>
        <v/>
      </c>
      <c r="T89" s="272" t="str">
        <f>'Estación E1_Contagens'!CD123</f>
        <v/>
      </c>
      <c r="U89" s="48"/>
      <c r="V89" s="48"/>
      <c r="W89" s="48"/>
      <c r="X89" s="48"/>
      <c r="Y89" s="48"/>
      <c r="Z89" s="48"/>
      <c r="AA89" s="48"/>
      <c r="AB89" s="48"/>
      <c r="AC89" s="48"/>
    </row>
    <row r="90" spans="2:29" s="273" customFormat="1" ht="13.5">
      <c r="B90" s="15" t="s">
        <v>17</v>
      </c>
      <c r="C90" s="262">
        <f>'Estación E1_Contagens'!BS124</f>
        <v>287</v>
      </c>
      <c r="D90" s="262">
        <f>'Estación E1_Contagens'!BT124</f>
        <v>2</v>
      </c>
      <c r="E90" s="262">
        <f>'Estación E1_Contagens'!BU124</f>
        <v>0</v>
      </c>
      <c r="F90" s="262">
        <f>'Estación E1_Contagens'!BV124</f>
        <v>0</v>
      </c>
      <c r="G90" s="262">
        <f>'Estación E1_Contagens'!BW124</f>
        <v>10</v>
      </c>
      <c r="H90" s="262">
        <f>'Estación E1_Contagens'!BX124</f>
        <v>0</v>
      </c>
      <c r="I90" s="262">
        <f>'Estación E1_Contagens'!BY124</f>
        <v>0</v>
      </c>
      <c r="J90" s="262">
        <f>'Estación E1_Contagens'!BZ124</f>
        <v>0</v>
      </c>
      <c r="K90" s="262">
        <f>'Estación E1_Contagens'!CA124</f>
        <v>0</v>
      </c>
      <c r="L90" s="262">
        <f>'Estación E1_Contagens'!CB124</f>
        <v>0</v>
      </c>
      <c r="M90" s="262">
        <f>'Estación E1_Contagens'!CC124</f>
        <v>299</v>
      </c>
      <c r="N90" s="263"/>
      <c r="O90" s="262">
        <f t="shared" si="49"/>
        <v>287</v>
      </c>
      <c r="P90" s="262">
        <f t="shared" si="50"/>
        <v>12</v>
      </c>
      <c r="Q90" s="262">
        <f t="shared" si="51"/>
        <v>0</v>
      </c>
      <c r="R90" s="262">
        <f t="shared" si="52"/>
        <v>299</v>
      </c>
      <c r="S90" s="252" t="str">
        <f>IF(T90=1,"HORA PICO DIA/MANHÃ",IF(T90=2,"HORA PICO MANHÃ",""))</f>
        <v/>
      </c>
      <c r="T90" s="272" t="str">
        <f>'Estación E1_Contagens'!CD124</f>
        <v/>
      </c>
      <c r="U90" s="48"/>
      <c r="V90" s="48"/>
      <c r="W90" s="48"/>
      <c r="X90" s="48"/>
      <c r="Y90" s="48"/>
      <c r="Z90" s="48"/>
      <c r="AA90" s="48"/>
      <c r="AB90" s="48"/>
      <c r="AC90" s="48"/>
    </row>
    <row r="91" spans="2:29" s="273" customFormat="1" ht="13.5">
      <c r="B91" s="15" t="s">
        <v>18</v>
      </c>
      <c r="C91" s="262">
        <f>'Estación E1_Contagens'!BS125</f>
        <v>415</v>
      </c>
      <c r="D91" s="262">
        <f>'Estación E1_Contagens'!BT125</f>
        <v>3</v>
      </c>
      <c r="E91" s="262">
        <f>'Estación E1_Contagens'!BU125</f>
        <v>0</v>
      </c>
      <c r="F91" s="262">
        <f>'Estación E1_Contagens'!BV125</f>
        <v>0</v>
      </c>
      <c r="G91" s="262">
        <f>'Estación E1_Contagens'!BW125</f>
        <v>5</v>
      </c>
      <c r="H91" s="262">
        <f>'Estación E1_Contagens'!BX125</f>
        <v>2</v>
      </c>
      <c r="I91" s="262">
        <f>'Estación E1_Contagens'!BY125</f>
        <v>0</v>
      </c>
      <c r="J91" s="262">
        <f>'Estación E1_Contagens'!BZ125</f>
        <v>1</v>
      </c>
      <c r="K91" s="262">
        <f>'Estación E1_Contagens'!CA125</f>
        <v>0</v>
      </c>
      <c r="L91" s="262">
        <f>'Estación E1_Contagens'!CB125</f>
        <v>0</v>
      </c>
      <c r="M91" s="262">
        <f>'Estación E1_Contagens'!CC125</f>
        <v>426</v>
      </c>
      <c r="N91" s="263"/>
      <c r="O91" s="262">
        <f t="shared" si="49"/>
        <v>415</v>
      </c>
      <c r="P91" s="262">
        <f t="shared" si="50"/>
        <v>11</v>
      </c>
      <c r="Q91" s="262">
        <f t="shared" si="51"/>
        <v>0</v>
      </c>
      <c r="R91" s="262">
        <f t="shared" si="52"/>
        <v>426</v>
      </c>
      <c r="S91" s="267" t="str">
        <f t="shared" ref="S91:S93" si="54">IF(T91=1,"HORA PICO DIA/MANHÃ",IF(T91=2,"HORA PICO MANHÃ",""))</f>
        <v/>
      </c>
      <c r="T91" s="272" t="str">
        <f>'Estación E1_Contagens'!CD125</f>
        <v/>
      </c>
      <c r="U91" s="48"/>
      <c r="V91" s="48"/>
      <c r="W91" s="48"/>
      <c r="X91" s="48"/>
      <c r="Y91" s="48"/>
      <c r="Z91" s="48"/>
      <c r="AA91" s="48"/>
      <c r="AB91" s="48"/>
      <c r="AC91" s="48"/>
    </row>
    <row r="92" spans="2:29" s="273" customFormat="1" ht="13.5">
      <c r="B92" s="15" t="s">
        <v>19</v>
      </c>
      <c r="C92" s="262">
        <f>'Estación E1_Contagens'!BS126</f>
        <v>432</v>
      </c>
      <c r="D92" s="262">
        <f>'Estación E1_Contagens'!BT126</f>
        <v>10</v>
      </c>
      <c r="E92" s="262">
        <f>'Estación E1_Contagens'!BU126</f>
        <v>0</v>
      </c>
      <c r="F92" s="262">
        <f>'Estación E1_Contagens'!BV126</f>
        <v>0</v>
      </c>
      <c r="G92" s="262">
        <f>'Estación E1_Contagens'!BW126</f>
        <v>9</v>
      </c>
      <c r="H92" s="262">
        <f>'Estación E1_Contagens'!BX126</f>
        <v>0</v>
      </c>
      <c r="I92" s="262">
        <f>'Estación E1_Contagens'!BY126</f>
        <v>0</v>
      </c>
      <c r="J92" s="262">
        <f>'Estación E1_Contagens'!BZ126</f>
        <v>0</v>
      </c>
      <c r="K92" s="262">
        <f>'Estación E1_Contagens'!CA126</f>
        <v>0</v>
      </c>
      <c r="L92" s="262">
        <f>'Estación E1_Contagens'!CB126</f>
        <v>0</v>
      </c>
      <c r="M92" s="262">
        <f>'Estación E1_Contagens'!CC126</f>
        <v>451</v>
      </c>
      <c r="N92" s="263"/>
      <c r="O92" s="262">
        <f t="shared" si="49"/>
        <v>432</v>
      </c>
      <c r="P92" s="262">
        <f t="shared" si="50"/>
        <v>19</v>
      </c>
      <c r="Q92" s="262">
        <f t="shared" si="51"/>
        <v>0</v>
      </c>
      <c r="R92" s="262">
        <f t="shared" si="52"/>
        <v>451</v>
      </c>
      <c r="S92" s="252" t="str">
        <f t="shared" si="54"/>
        <v/>
      </c>
      <c r="T92" s="272" t="str">
        <f>'Estación E1_Contagens'!CD126</f>
        <v/>
      </c>
      <c r="U92" s="48"/>
      <c r="V92" s="48"/>
      <c r="W92" s="48"/>
      <c r="X92" s="48"/>
      <c r="Y92" s="48"/>
      <c r="Z92" s="48"/>
      <c r="AA92" s="48"/>
      <c r="AB92" s="48"/>
      <c r="AC92" s="48"/>
    </row>
    <row r="93" spans="2:29" s="273" customFormat="1" ht="13.5">
      <c r="B93" s="15" t="s">
        <v>20</v>
      </c>
      <c r="C93" s="262">
        <f>'Estación E1_Contagens'!BS127</f>
        <v>507</v>
      </c>
      <c r="D93" s="262">
        <f>'Estación E1_Contagens'!BT127</f>
        <v>10</v>
      </c>
      <c r="E93" s="262">
        <f>'Estación E1_Contagens'!BU127</f>
        <v>0</v>
      </c>
      <c r="F93" s="262">
        <f>'Estación E1_Contagens'!BV127</f>
        <v>0</v>
      </c>
      <c r="G93" s="262">
        <f>'Estación E1_Contagens'!BW127</f>
        <v>8</v>
      </c>
      <c r="H93" s="262">
        <f>'Estación E1_Contagens'!BX127</f>
        <v>0</v>
      </c>
      <c r="I93" s="262">
        <f>'Estación E1_Contagens'!BY127</f>
        <v>0</v>
      </c>
      <c r="J93" s="262">
        <f>'Estación E1_Contagens'!BZ127</f>
        <v>0</v>
      </c>
      <c r="K93" s="262">
        <f>'Estación E1_Contagens'!CA127</f>
        <v>0</v>
      </c>
      <c r="L93" s="262">
        <f>'Estación E1_Contagens'!CB127</f>
        <v>0</v>
      </c>
      <c r="M93" s="262">
        <f>'Estación E1_Contagens'!CC127</f>
        <v>525</v>
      </c>
      <c r="N93" s="263"/>
      <c r="O93" s="262">
        <f t="shared" si="49"/>
        <v>507</v>
      </c>
      <c r="P93" s="262">
        <f t="shared" si="50"/>
        <v>18</v>
      </c>
      <c r="Q93" s="262">
        <f t="shared" si="51"/>
        <v>0</v>
      </c>
      <c r="R93" s="262">
        <f t="shared" si="52"/>
        <v>525</v>
      </c>
      <c r="S93" s="252" t="str">
        <f t="shared" si="54"/>
        <v>HORA PICO MANHÃ</v>
      </c>
      <c r="T93" s="272">
        <f>'Estación E1_Contagens'!CD127</f>
        <v>2</v>
      </c>
      <c r="U93" s="48"/>
      <c r="V93" s="48"/>
      <c r="W93" s="48"/>
      <c r="X93" s="48"/>
      <c r="Y93" s="48"/>
      <c r="Z93" s="48"/>
      <c r="AA93" s="48"/>
      <c r="AB93" s="48"/>
      <c r="AC93" s="48"/>
    </row>
    <row r="94" spans="2:29" s="273" customFormat="1" ht="13.5">
      <c r="B94" s="15" t="s">
        <v>21</v>
      </c>
      <c r="C94" s="262">
        <f>'Estación E1_Contagens'!BS128</f>
        <v>435</v>
      </c>
      <c r="D94" s="262">
        <f>'Estación E1_Contagens'!BT128</f>
        <v>3</v>
      </c>
      <c r="E94" s="262">
        <f>'Estación E1_Contagens'!BU128</f>
        <v>0</v>
      </c>
      <c r="F94" s="262">
        <f>'Estación E1_Contagens'!BV128</f>
        <v>0</v>
      </c>
      <c r="G94" s="262">
        <f>'Estación E1_Contagens'!BW128</f>
        <v>4</v>
      </c>
      <c r="H94" s="262">
        <f>'Estación E1_Contagens'!BX128</f>
        <v>0</v>
      </c>
      <c r="I94" s="262">
        <f>'Estación E1_Contagens'!BY128</f>
        <v>0</v>
      </c>
      <c r="J94" s="262">
        <f>'Estación E1_Contagens'!BZ128</f>
        <v>0</v>
      </c>
      <c r="K94" s="262">
        <f>'Estación E1_Contagens'!CA128</f>
        <v>5</v>
      </c>
      <c r="L94" s="262">
        <f>'Estación E1_Contagens'!CB128</f>
        <v>0</v>
      </c>
      <c r="M94" s="262">
        <f>'Estación E1_Contagens'!CC128</f>
        <v>447</v>
      </c>
      <c r="N94" s="263"/>
      <c r="O94" s="262">
        <f t="shared" si="49"/>
        <v>435</v>
      </c>
      <c r="P94" s="262">
        <f t="shared" si="50"/>
        <v>7</v>
      </c>
      <c r="Q94" s="262">
        <f t="shared" si="51"/>
        <v>5</v>
      </c>
      <c r="R94" s="262">
        <f t="shared" si="52"/>
        <v>447</v>
      </c>
      <c r="S94" s="264" t="str">
        <f t="shared" ref="S94:S99" si="55">IF(T94=1,"HORA PICO DIA","")</f>
        <v/>
      </c>
      <c r="T94" s="272" t="str">
        <f>'Estación E1_Contagens'!CD128</f>
        <v/>
      </c>
      <c r="U94" s="48"/>
      <c r="V94" s="48"/>
      <c r="W94" s="48"/>
      <c r="X94" s="48"/>
      <c r="Y94" s="48"/>
      <c r="Z94" s="48"/>
      <c r="AA94" s="48"/>
      <c r="AB94" s="48"/>
      <c r="AC94" s="48"/>
    </row>
    <row r="95" spans="2:29" s="273" customFormat="1" ht="13.5">
      <c r="B95" s="15" t="s">
        <v>22</v>
      </c>
      <c r="C95" s="262">
        <f>'Estación E1_Contagens'!BS129</f>
        <v>502</v>
      </c>
      <c r="D95" s="262">
        <f>'Estación E1_Contagens'!BT129</f>
        <v>3</v>
      </c>
      <c r="E95" s="262">
        <f>'Estación E1_Contagens'!BU129</f>
        <v>0</v>
      </c>
      <c r="F95" s="262">
        <f>'Estación E1_Contagens'!BV129</f>
        <v>0</v>
      </c>
      <c r="G95" s="262">
        <f>'Estación E1_Contagens'!BW129</f>
        <v>8</v>
      </c>
      <c r="H95" s="262">
        <f>'Estación E1_Contagens'!BX129</f>
        <v>3</v>
      </c>
      <c r="I95" s="262">
        <f>'Estación E1_Contagens'!BY129</f>
        <v>0</v>
      </c>
      <c r="J95" s="262">
        <f>'Estación E1_Contagens'!BZ129</f>
        <v>0</v>
      </c>
      <c r="K95" s="262">
        <f>'Estación E1_Contagens'!CA129</f>
        <v>0</v>
      </c>
      <c r="L95" s="262">
        <f>'Estación E1_Contagens'!CB129</f>
        <v>0</v>
      </c>
      <c r="M95" s="262">
        <f>'Estación E1_Contagens'!CC129</f>
        <v>516</v>
      </c>
      <c r="N95" s="263"/>
      <c r="O95" s="262">
        <f t="shared" si="49"/>
        <v>502</v>
      </c>
      <c r="P95" s="262">
        <f t="shared" si="50"/>
        <v>14</v>
      </c>
      <c r="Q95" s="262">
        <f t="shared" si="51"/>
        <v>0</v>
      </c>
      <c r="R95" s="262">
        <f t="shared" si="52"/>
        <v>516</v>
      </c>
      <c r="S95" s="264" t="str">
        <f t="shared" si="55"/>
        <v/>
      </c>
      <c r="T95" s="272" t="str">
        <f>'Estación E1_Contagens'!CD129</f>
        <v/>
      </c>
      <c r="U95" s="48"/>
      <c r="V95" s="48"/>
      <c r="W95" s="48"/>
      <c r="X95" s="48"/>
      <c r="Y95" s="48"/>
      <c r="Z95" s="48"/>
      <c r="AA95" s="48"/>
      <c r="AB95" s="48"/>
      <c r="AC95" s="48"/>
    </row>
    <row r="96" spans="2:29" s="273" customFormat="1" ht="13.5">
      <c r="B96" s="15" t="s">
        <v>23</v>
      </c>
      <c r="C96" s="262">
        <f>'Estación E1_Contagens'!BS130</f>
        <v>489</v>
      </c>
      <c r="D96" s="262">
        <f>'Estación E1_Contagens'!BT130</f>
        <v>2</v>
      </c>
      <c r="E96" s="262">
        <f>'Estación E1_Contagens'!BU130</f>
        <v>0</v>
      </c>
      <c r="F96" s="262">
        <f>'Estación E1_Contagens'!BV130</f>
        <v>0</v>
      </c>
      <c r="G96" s="262">
        <f>'Estación E1_Contagens'!BW130</f>
        <v>16</v>
      </c>
      <c r="H96" s="262">
        <f>'Estación E1_Contagens'!BX130</f>
        <v>2</v>
      </c>
      <c r="I96" s="262">
        <f>'Estación E1_Contagens'!BY130</f>
        <v>0</v>
      </c>
      <c r="J96" s="262">
        <f>'Estación E1_Contagens'!BZ130</f>
        <v>0</v>
      </c>
      <c r="K96" s="262">
        <f>'Estación E1_Contagens'!CA130</f>
        <v>7</v>
      </c>
      <c r="L96" s="262">
        <f>'Estación E1_Contagens'!CB130</f>
        <v>0</v>
      </c>
      <c r="M96" s="262">
        <f>'Estación E1_Contagens'!CC130</f>
        <v>516</v>
      </c>
      <c r="N96" s="263"/>
      <c r="O96" s="262">
        <f t="shared" si="49"/>
        <v>489</v>
      </c>
      <c r="P96" s="262">
        <f t="shared" si="50"/>
        <v>20</v>
      </c>
      <c r="Q96" s="262">
        <f t="shared" si="51"/>
        <v>7</v>
      </c>
      <c r="R96" s="262">
        <f t="shared" si="52"/>
        <v>516</v>
      </c>
      <c r="S96" s="264" t="str">
        <f t="shared" si="55"/>
        <v/>
      </c>
      <c r="T96" s="272" t="str">
        <f>'Estación E1_Contagens'!CD130</f>
        <v/>
      </c>
      <c r="U96" s="48"/>
      <c r="V96" s="48"/>
      <c r="W96" s="48"/>
      <c r="X96" s="48"/>
      <c r="Y96" s="48"/>
      <c r="Z96" s="48"/>
      <c r="AA96" s="48"/>
      <c r="AB96" s="48"/>
      <c r="AC96" s="48"/>
    </row>
    <row r="97" spans="2:29" s="273" customFormat="1" ht="13.5">
      <c r="B97" s="15" t="s">
        <v>24</v>
      </c>
      <c r="C97" s="262">
        <f>'Estación E1_Contagens'!BS131</f>
        <v>533</v>
      </c>
      <c r="D97" s="262">
        <f>'Estación E1_Contagens'!BT131</f>
        <v>3</v>
      </c>
      <c r="E97" s="262">
        <f>'Estación E1_Contagens'!BU131</f>
        <v>0</v>
      </c>
      <c r="F97" s="262">
        <f>'Estación E1_Contagens'!BV131</f>
        <v>0</v>
      </c>
      <c r="G97" s="262">
        <f>'Estación E1_Contagens'!BW131</f>
        <v>3</v>
      </c>
      <c r="H97" s="262">
        <f>'Estación E1_Contagens'!BX131</f>
        <v>0</v>
      </c>
      <c r="I97" s="262">
        <f>'Estación E1_Contagens'!BY131</f>
        <v>0</v>
      </c>
      <c r="J97" s="262">
        <f>'Estación E1_Contagens'!BZ131</f>
        <v>1</v>
      </c>
      <c r="K97" s="262">
        <f>'Estación E1_Contagens'!CA131</f>
        <v>0</v>
      </c>
      <c r="L97" s="262">
        <f>'Estación E1_Contagens'!CB131</f>
        <v>0</v>
      </c>
      <c r="M97" s="262">
        <f>'Estación E1_Contagens'!CC131</f>
        <v>540</v>
      </c>
      <c r="N97" s="263"/>
      <c r="O97" s="262">
        <f t="shared" si="49"/>
        <v>533</v>
      </c>
      <c r="P97" s="262">
        <f t="shared" si="50"/>
        <v>7</v>
      </c>
      <c r="Q97" s="262">
        <f t="shared" si="51"/>
        <v>0</v>
      </c>
      <c r="R97" s="262">
        <f t="shared" si="52"/>
        <v>540</v>
      </c>
      <c r="S97" s="264" t="str">
        <f t="shared" si="55"/>
        <v/>
      </c>
      <c r="T97" s="272" t="str">
        <f>'Estación E1_Contagens'!CD131</f>
        <v/>
      </c>
      <c r="U97" s="48"/>
      <c r="V97" s="48"/>
      <c r="W97" s="48"/>
      <c r="X97" s="48"/>
      <c r="Y97" s="48"/>
      <c r="Z97" s="48"/>
      <c r="AA97" s="48"/>
      <c r="AB97" s="48"/>
      <c r="AC97" s="48"/>
    </row>
    <row r="98" spans="2:29" s="273" customFormat="1" ht="13.5">
      <c r="B98" s="15" t="s">
        <v>25</v>
      </c>
      <c r="C98" s="262">
        <f>'Estación E1_Contagens'!BS132</f>
        <v>792</v>
      </c>
      <c r="D98" s="262">
        <f>'Estación E1_Contagens'!BT132</f>
        <v>10</v>
      </c>
      <c r="E98" s="262">
        <f>'Estación E1_Contagens'!BU132</f>
        <v>0</v>
      </c>
      <c r="F98" s="262">
        <f>'Estación E1_Contagens'!BV132</f>
        <v>0</v>
      </c>
      <c r="G98" s="262">
        <f>'Estación E1_Contagens'!BW132</f>
        <v>6</v>
      </c>
      <c r="H98" s="262">
        <f>'Estación E1_Contagens'!BX132</f>
        <v>0</v>
      </c>
      <c r="I98" s="262">
        <f>'Estación E1_Contagens'!BY132</f>
        <v>0</v>
      </c>
      <c r="J98" s="262">
        <f>'Estación E1_Contagens'!BZ132</f>
        <v>0</v>
      </c>
      <c r="K98" s="262">
        <f>'Estación E1_Contagens'!CA132</f>
        <v>0</v>
      </c>
      <c r="L98" s="262">
        <f>'Estación E1_Contagens'!CB132</f>
        <v>0</v>
      </c>
      <c r="M98" s="262">
        <f>'Estación E1_Contagens'!CC132</f>
        <v>808</v>
      </c>
      <c r="N98" s="263"/>
      <c r="O98" s="262">
        <f t="shared" si="49"/>
        <v>792</v>
      </c>
      <c r="P98" s="262">
        <f t="shared" si="50"/>
        <v>16</v>
      </c>
      <c r="Q98" s="262">
        <f t="shared" si="51"/>
        <v>0</v>
      </c>
      <c r="R98" s="262">
        <f t="shared" si="52"/>
        <v>808</v>
      </c>
      <c r="S98" s="264" t="str">
        <f t="shared" si="55"/>
        <v>HORA PICO DIA</v>
      </c>
      <c r="T98" s="272">
        <f>'Estación E1_Contagens'!CD132</f>
        <v>1</v>
      </c>
      <c r="U98" s="48"/>
      <c r="V98" s="48"/>
      <c r="W98" s="48"/>
      <c r="X98" s="48"/>
      <c r="Y98" s="48"/>
      <c r="Z98" s="48"/>
      <c r="AA98" s="48"/>
      <c r="AB98" s="48"/>
      <c r="AC98" s="48"/>
    </row>
    <row r="99" spans="2:29" s="273" customFormat="1" ht="13.5">
      <c r="B99" s="15" t="s">
        <v>26</v>
      </c>
      <c r="C99" s="262">
        <f>'Estación E1_Contagens'!BS133</f>
        <v>573</v>
      </c>
      <c r="D99" s="262">
        <f>'Estación E1_Contagens'!BT133</f>
        <v>5</v>
      </c>
      <c r="E99" s="262">
        <f>'Estación E1_Contagens'!BU133</f>
        <v>0</v>
      </c>
      <c r="F99" s="262">
        <f>'Estación E1_Contagens'!BV133</f>
        <v>0</v>
      </c>
      <c r="G99" s="262">
        <f>'Estación E1_Contagens'!BW133</f>
        <v>14</v>
      </c>
      <c r="H99" s="262">
        <f>'Estación E1_Contagens'!BX133</f>
        <v>0</v>
      </c>
      <c r="I99" s="262">
        <f>'Estación E1_Contagens'!BY133</f>
        <v>0</v>
      </c>
      <c r="J99" s="262">
        <f>'Estación E1_Contagens'!BZ133</f>
        <v>0</v>
      </c>
      <c r="K99" s="262">
        <f>'Estación E1_Contagens'!CA133</f>
        <v>6</v>
      </c>
      <c r="L99" s="262">
        <f>'Estación E1_Contagens'!CB133</f>
        <v>0</v>
      </c>
      <c r="M99" s="262">
        <f>'Estación E1_Contagens'!CC133</f>
        <v>598</v>
      </c>
      <c r="N99" s="263"/>
      <c r="O99" s="262">
        <f t="shared" si="49"/>
        <v>573</v>
      </c>
      <c r="P99" s="262">
        <f t="shared" si="50"/>
        <v>19</v>
      </c>
      <c r="Q99" s="262">
        <f t="shared" si="51"/>
        <v>6</v>
      </c>
      <c r="R99" s="262">
        <f t="shared" si="52"/>
        <v>598</v>
      </c>
      <c r="S99" s="264" t="str">
        <f t="shared" si="55"/>
        <v/>
      </c>
      <c r="T99" s="272" t="str">
        <f>'Estación E1_Contagens'!CD133</f>
        <v/>
      </c>
      <c r="U99" s="48"/>
      <c r="V99" s="48"/>
      <c r="W99" s="48"/>
      <c r="X99" s="48"/>
      <c r="Y99" s="48"/>
      <c r="Z99" s="48"/>
      <c r="AA99" s="48"/>
      <c r="AB99" s="48"/>
      <c r="AC99" s="48"/>
    </row>
    <row r="100" spans="2:29" s="273" customFormat="1" ht="13.5">
      <c r="B100" s="15" t="s">
        <v>27</v>
      </c>
      <c r="C100" s="262">
        <f>'Estación E1_Contagens'!BS134</f>
        <v>611</v>
      </c>
      <c r="D100" s="262">
        <f>'Estación E1_Contagens'!BT134</f>
        <v>6</v>
      </c>
      <c r="E100" s="262">
        <f>'Estación E1_Contagens'!BU134</f>
        <v>0</v>
      </c>
      <c r="F100" s="262">
        <f>'Estación E1_Contagens'!BV134</f>
        <v>0</v>
      </c>
      <c r="G100" s="262">
        <f>'Estación E1_Contagens'!BW134</f>
        <v>4</v>
      </c>
      <c r="H100" s="262">
        <f>'Estación E1_Contagens'!BX134</f>
        <v>2</v>
      </c>
      <c r="I100" s="262">
        <f>'Estación E1_Contagens'!BY134</f>
        <v>0</v>
      </c>
      <c r="J100" s="262">
        <f>'Estación E1_Contagens'!BZ134</f>
        <v>0</v>
      </c>
      <c r="K100" s="262">
        <f>'Estación E1_Contagens'!CA134</f>
        <v>3</v>
      </c>
      <c r="L100" s="262">
        <f>'Estación E1_Contagens'!CB134</f>
        <v>0</v>
      </c>
      <c r="M100" s="262">
        <f>'Estación E1_Contagens'!CC134</f>
        <v>626</v>
      </c>
      <c r="N100" s="263"/>
      <c r="O100" s="262">
        <f t="shared" si="49"/>
        <v>611</v>
      </c>
      <c r="P100" s="262">
        <f t="shared" si="50"/>
        <v>12</v>
      </c>
      <c r="Q100" s="262">
        <f t="shared" si="51"/>
        <v>3</v>
      </c>
      <c r="R100" s="262">
        <f t="shared" si="52"/>
        <v>626</v>
      </c>
      <c r="S100" s="267" t="str">
        <f t="shared" ref="S100:S101" si="56">IF(T100=1,"HORA PICO DIA/TARDE",IF(T100=3,"HORA PICO TARDE",""))</f>
        <v/>
      </c>
      <c r="T100" s="272" t="str">
        <f>'Estación E1_Contagens'!CD134</f>
        <v/>
      </c>
      <c r="U100" s="48"/>
      <c r="V100" s="48"/>
      <c r="W100" s="48"/>
      <c r="X100" s="48"/>
      <c r="Y100" s="48"/>
      <c r="Z100" s="48"/>
      <c r="AA100" s="48"/>
      <c r="AB100" s="48"/>
      <c r="AC100" s="48"/>
    </row>
    <row r="101" spans="2:29" s="273" customFormat="1" ht="13.5">
      <c r="B101" s="15" t="s">
        <v>28</v>
      </c>
      <c r="C101" s="262">
        <f>'Estación E1_Contagens'!BS135</f>
        <v>598</v>
      </c>
      <c r="D101" s="262">
        <f>'Estación E1_Contagens'!BT135</f>
        <v>9</v>
      </c>
      <c r="E101" s="262">
        <f>'Estación E1_Contagens'!BU135</f>
        <v>0</v>
      </c>
      <c r="F101" s="262">
        <f>'Estación E1_Contagens'!BV135</f>
        <v>0</v>
      </c>
      <c r="G101" s="262">
        <f>'Estación E1_Contagens'!BW135</f>
        <v>6</v>
      </c>
      <c r="H101" s="262">
        <f>'Estación E1_Contagens'!BX135</f>
        <v>0</v>
      </c>
      <c r="I101" s="262">
        <f>'Estación E1_Contagens'!BY135</f>
        <v>0</v>
      </c>
      <c r="J101" s="262">
        <f>'Estación E1_Contagens'!BZ135</f>
        <v>0</v>
      </c>
      <c r="K101" s="262">
        <f>'Estación E1_Contagens'!CA135</f>
        <v>0</v>
      </c>
      <c r="L101" s="262">
        <f>'Estación E1_Contagens'!CB135</f>
        <v>0</v>
      </c>
      <c r="M101" s="262">
        <f>'Estación E1_Contagens'!CC135</f>
        <v>613</v>
      </c>
      <c r="N101" s="263"/>
      <c r="O101" s="262">
        <f t="shared" si="49"/>
        <v>598</v>
      </c>
      <c r="P101" s="262">
        <f t="shared" si="50"/>
        <v>15</v>
      </c>
      <c r="Q101" s="262">
        <f t="shared" si="51"/>
        <v>0</v>
      </c>
      <c r="R101" s="262">
        <f t="shared" si="52"/>
        <v>613</v>
      </c>
      <c r="S101" s="267" t="str">
        <f t="shared" si="56"/>
        <v/>
      </c>
      <c r="T101" s="272" t="str">
        <f>'Estación E1_Contagens'!CD135</f>
        <v/>
      </c>
      <c r="U101" s="48"/>
      <c r="V101" s="48"/>
      <c r="W101" s="48"/>
      <c r="X101" s="48"/>
      <c r="Y101" s="48"/>
      <c r="Z101" s="48"/>
      <c r="AA101" s="48"/>
      <c r="AB101" s="48"/>
      <c r="AC101" s="48"/>
    </row>
    <row r="102" spans="2:29" s="273" customFormat="1" ht="13.5">
      <c r="B102" s="15" t="s">
        <v>29</v>
      </c>
      <c r="C102" s="262">
        <f>'Estación E1_Contagens'!BS136</f>
        <v>697</v>
      </c>
      <c r="D102" s="262">
        <f>'Estación E1_Contagens'!BT136</f>
        <v>9</v>
      </c>
      <c r="E102" s="262">
        <f>'Estación E1_Contagens'!BU136</f>
        <v>0</v>
      </c>
      <c r="F102" s="262">
        <f>'Estación E1_Contagens'!BV136</f>
        <v>0</v>
      </c>
      <c r="G102" s="262">
        <f>'Estación E1_Contagens'!BW136</f>
        <v>4</v>
      </c>
      <c r="H102" s="262">
        <f>'Estación E1_Contagens'!BX136</f>
        <v>1</v>
      </c>
      <c r="I102" s="262">
        <f>'Estación E1_Contagens'!BY136</f>
        <v>0</v>
      </c>
      <c r="J102" s="262">
        <f>'Estación E1_Contagens'!BZ136</f>
        <v>0</v>
      </c>
      <c r="K102" s="262">
        <f>'Estación E1_Contagens'!CA136</f>
        <v>2</v>
      </c>
      <c r="L102" s="262">
        <f>'Estación E1_Contagens'!CB136</f>
        <v>0</v>
      </c>
      <c r="M102" s="262">
        <f>'Estación E1_Contagens'!CC136</f>
        <v>713</v>
      </c>
      <c r="N102" s="263"/>
      <c r="O102" s="262">
        <f t="shared" si="49"/>
        <v>697</v>
      </c>
      <c r="P102" s="262">
        <f t="shared" si="50"/>
        <v>14</v>
      </c>
      <c r="Q102" s="262">
        <f t="shared" si="51"/>
        <v>2</v>
      </c>
      <c r="R102" s="262">
        <f t="shared" si="52"/>
        <v>713</v>
      </c>
      <c r="S102" s="267" t="str">
        <f>IF(T102=1,"HORA PICO DIA/TARDE",IF(T102=3,"HORA PICO TARDE",""))</f>
        <v>HORA PICO TARDE</v>
      </c>
      <c r="T102" s="272">
        <f>'Estación E1_Contagens'!CD136</f>
        <v>3</v>
      </c>
      <c r="U102" s="48"/>
      <c r="V102" s="48"/>
      <c r="W102" s="48"/>
      <c r="X102" s="48"/>
      <c r="Y102" s="48"/>
      <c r="Z102" s="48"/>
      <c r="AA102" s="48"/>
      <c r="AB102" s="48"/>
      <c r="AC102" s="48"/>
    </row>
    <row r="103" spans="2:29" s="273" customFormat="1" ht="13.5">
      <c r="B103" s="15" t="s">
        <v>30</v>
      </c>
      <c r="C103" s="262">
        <f>'Estación E1_Contagens'!BS137</f>
        <v>584</v>
      </c>
      <c r="D103" s="262">
        <f>'Estación E1_Contagens'!BT137</f>
        <v>2</v>
      </c>
      <c r="E103" s="262">
        <f>'Estación E1_Contagens'!BU137</f>
        <v>0</v>
      </c>
      <c r="F103" s="262">
        <f>'Estación E1_Contagens'!BV137</f>
        <v>0</v>
      </c>
      <c r="G103" s="262">
        <f>'Estación E1_Contagens'!BW137</f>
        <v>7</v>
      </c>
      <c r="H103" s="262">
        <f>'Estación E1_Contagens'!BX137</f>
        <v>0</v>
      </c>
      <c r="I103" s="262">
        <f>'Estación E1_Contagens'!BY137</f>
        <v>0</v>
      </c>
      <c r="J103" s="262">
        <f>'Estación E1_Contagens'!BZ137</f>
        <v>0</v>
      </c>
      <c r="K103" s="262">
        <f>'Estación E1_Contagens'!CA137</f>
        <v>1</v>
      </c>
      <c r="L103" s="262">
        <f>'Estación E1_Contagens'!CB137</f>
        <v>0</v>
      </c>
      <c r="M103" s="262">
        <f>'Estación E1_Contagens'!CC137</f>
        <v>594</v>
      </c>
      <c r="N103" s="263"/>
      <c r="O103" s="262">
        <f t="shared" si="49"/>
        <v>584</v>
      </c>
      <c r="P103" s="262">
        <f t="shared" si="50"/>
        <v>9</v>
      </c>
      <c r="Q103" s="262">
        <f t="shared" si="51"/>
        <v>1</v>
      </c>
      <c r="R103" s="262">
        <f t="shared" si="52"/>
        <v>594</v>
      </c>
      <c r="S103" s="267" t="str">
        <f t="shared" ref="S103" si="57">IF(T103=1,"HORA PICO DIA/TARDE",IF(T103=3,"HORA PICO TARDE",""))</f>
        <v/>
      </c>
      <c r="T103" s="272" t="str">
        <f>'Estación E1_Contagens'!CD137</f>
        <v/>
      </c>
      <c r="U103" s="48"/>
      <c r="V103" s="48"/>
      <c r="W103" s="48"/>
      <c r="X103" s="48"/>
      <c r="Y103" s="48"/>
      <c r="Z103" s="48"/>
      <c r="AA103" s="48"/>
      <c r="AB103" s="48"/>
      <c r="AC103" s="48"/>
    </row>
    <row r="104" spans="2:29" s="273" customFormat="1" ht="13.5">
      <c r="B104" s="15" t="s">
        <v>31</v>
      </c>
      <c r="C104" s="262">
        <f>'Estación E1_Contagens'!BS138</f>
        <v>523</v>
      </c>
      <c r="D104" s="262">
        <f>'Estación E1_Contagens'!BT138</f>
        <v>0</v>
      </c>
      <c r="E104" s="262">
        <f>'Estación E1_Contagens'!BU138</f>
        <v>0</v>
      </c>
      <c r="F104" s="262">
        <f>'Estación E1_Contagens'!BV138</f>
        <v>0</v>
      </c>
      <c r="G104" s="262">
        <f>'Estación E1_Contagens'!BW138</f>
        <v>2</v>
      </c>
      <c r="H104" s="262">
        <f>'Estación E1_Contagens'!BX138</f>
        <v>1</v>
      </c>
      <c r="I104" s="262">
        <f>'Estación E1_Contagens'!BY138</f>
        <v>0</v>
      </c>
      <c r="J104" s="262">
        <f>'Estación E1_Contagens'!BZ138</f>
        <v>0</v>
      </c>
      <c r="K104" s="262">
        <f>'Estación E1_Contagens'!CA138</f>
        <v>2</v>
      </c>
      <c r="L104" s="262">
        <f>'Estación E1_Contagens'!CB138</f>
        <v>0</v>
      </c>
      <c r="M104" s="262">
        <f>'Estación E1_Contagens'!CC138</f>
        <v>528</v>
      </c>
      <c r="N104" s="263"/>
      <c r="O104" s="262">
        <f t="shared" si="49"/>
        <v>523</v>
      </c>
      <c r="P104" s="262">
        <f t="shared" si="50"/>
        <v>3</v>
      </c>
      <c r="Q104" s="262">
        <f t="shared" si="51"/>
        <v>2</v>
      </c>
      <c r="R104" s="262">
        <f t="shared" si="52"/>
        <v>528</v>
      </c>
      <c r="S104" s="264" t="str">
        <f t="shared" ref="S104:S107" si="58">IF(T104=1,"HORA PICO DIA","")</f>
        <v/>
      </c>
      <c r="T104" s="272" t="str">
        <f>'Estación E1_Contagens'!CD138</f>
        <v/>
      </c>
      <c r="U104" s="48"/>
      <c r="V104" s="48"/>
      <c r="W104" s="48"/>
      <c r="X104" s="48"/>
      <c r="Y104" s="48"/>
      <c r="Z104" s="48"/>
      <c r="AA104" s="48"/>
      <c r="AB104" s="48"/>
      <c r="AC104" s="48"/>
    </row>
    <row r="105" spans="2:29" s="273" customFormat="1" ht="13.5">
      <c r="B105" s="15" t="s">
        <v>32</v>
      </c>
      <c r="C105" s="262">
        <f>'Estación E1_Contagens'!BS139</f>
        <v>330</v>
      </c>
      <c r="D105" s="262">
        <f>'Estación E1_Contagens'!BT139</f>
        <v>6</v>
      </c>
      <c r="E105" s="262">
        <f>'Estación E1_Contagens'!BU139</f>
        <v>0</v>
      </c>
      <c r="F105" s="262">
        <f>'Estación E1_Contagens'!BV139</f>
        <v>0</v>
      </c>
      <c r="G105" s="262">
        <f>'Estación E1_Contagens'!BW139</f>
        <v>4</v>
      </c>
      <c r="H105" s="262">
        <f>'Estación E1_Contagens'!BX139</f>
        <v>1</v>
      </c>
      <c r="I105" s="262">
        <f>'Estación E1_Contagens'!BY139</f>
        <v>0</v>
      </c>
      <c r="J105" s="262">
        <f>'Estación E1_Contagens'!BZ139</f>
        <v>0</v>
      </c>
      <c r="K105" s="262">
        <f>'Estación E1_Contagens'!CA139</f>
        <v>0</v>
      </c>
      <c r="L105" s="262">
        <f>'Estación E1_Contagens'!CB139</f>
        <v>0</v>
      </c>
      <c r="M105" s="262">
        <f>'Estación E1_Contagens'!CC139</f>
        <v>341</v>
      </c>
      <c r="N105" s="263"/>
      <c r="O105" s="262">
        <f t="shared" si="49"/>
        <v>330</v>
      </c>
      <c r="P105" s="262">
        <f t="shared" si="50"/>
        <v>11</v>
      </c>
      <c r="Q105" s="262">
        <f t="shared" si="51"/>
        <v>0</v>
      </c>
      <c r="R105" s="262">
        <f t="shared" si="52"/>
        <v>341</v>
      </c>
      <c r="S105" s="264" t="str">
        <f t="shared" si="58"/>
        <v/>
      </c>
      <c r="T105" s="272" t="str">
        <f>'Estación E1_Contagens'!CD139</f>
        <v/>
      </c>
      <c r="U105" s="48"/>
      <c r="V105" s="48"/>
      <c r="W105" s="48"/>
      <c r="X105" s="48"/>
      <c r="Y105" s="48"/>
      <c r="Z105" s="48"/>
      <c r="AA105" s="48"/>
      <c r="AB105" s="48"/>
      <c r="AC105" s="48"/>
    </row>
    <row r="106" spans="2:29" s="273" customFormat="1" ht="13.5">
      <c r="B106" s="15" t="s">
        <v>33</v>
      </c>
      <c r="C106" s="262">
        <f>'Estación E1_Contagens'!BS140</f>
        <v>274</v>
      </c>
      <c r="D106" s="262">
        <f>'Estación E1_Contagens'!BT140</f>
        <v>3</v>
      </c>
      <c r="E106" s="262">
        <f>'Estación E1_Contagens'!BU140</f>
        <v>0</v>
      </c>
      <c r="F106" s="262">
        <f>'Estación E1_Contagens'!BV140</f>
        <v>0</v>
      </c>
      <c r="G106" s="262">
        <f>'Estación E1_Contagens'!BW140</f>
        <v>0</v>
      </c>
      <c r="H106" s="262">
        <f>'Estación E1_Contagens'!BX140</f>
        <v>1</v>
      </c>
      <c r="I106" s="262">
        <f>'Estación E1_Contagens'!BY140</f>
        <v>0</v>
      </c>
      <c r="J106" s="262">
        <f>'Estación E1_Contagens'!BZ140</f>
        <v>0</v>
      </c>
      <c r="K106" s="262">
        <f>'Estación E1_Contagens'!CA140</f>
        <v>0</v>
      </c>
      <c r="L106" s="262">
        <f>'Estación E1_Contagens'!CB140</f>
        <v>0</v>
      </c>
      <c r="M106" s="262">
        <f>'Estación E1_Contagens'!CC140</f>
        <v>278</v>
      </c>
      <c r="N106" s="263"/>
      <c r="O106" s="262">
        <f t="shared" si="49"/>
        <v>274</v>
      </c>
      <c r="P106" s="262">
        <f t="shared" si="50"/>
        <v>4</v>
      </c>
      <c r="Q106" s="262">
        <f t="shared" si="51"/>
        <v>0</v>
      </c>
      <c r="R106" s="262">
        <f t="shared" si="52"/>
        <v>278</v>
      </c>
      <c r="S106" s="264" t="str">
        <f t="shared" si="58"/>
        <v/>
      </c>
      <c r="T106" s="272" t="str">
        <f>'Estación E1_Contagens'!CD140</f>
        <v/>
      </c>
      <c r="U106" s="48"/>
      <c r="V106" s="48"/>
      <c r="W106" s="48"/>
      <c r="X106" s="48"/>
      <c r="Y106" s="48"/>
      <c r="Z106" s="48"/>
      <c r="AA106" s="48"/>
      <c r="AB106" s="48"/>
      <c r="AC106" s="48"/>
    </row>
    <row r="107" spans="2:29" s="273" customFormat="1" ht="13.5">
      <c r="B107" s="15" t="s">
        <v>34</v>
      </c>
      <c r="C107" s="262">
        <f>'Estación E1_Contagens'!BS141</f>
        <v>159</v>
      </c>
      <c r="D107" s="262">
        <f>'Estación E1_Contagens'!BT141</f>
        <v>1</v>
      </c>
      <c r="E107" s="262">
        <f>'Estación E1_Contagens'!BU141</f>
        <v>0</v>
      </c>
      <c r="F107" s="262">
        <f>'Estación E1_Contagens'!BV141</f>
        <v>0</v>
      </c>
      <c r="G107" s="262">
        <f>'Estación E1_Contagens'!BW141</f>
        <v>0</v>
      </c>
      <c r="H107" s="262">
        <f>'Estación E1_Contagens'!BX141</f>
        <v>0</v>
      </c>
      <c r="I107" s="262">
        <f>'Estación E1_Contagens'!BY141</f>
        <v>0</v>
      </c>
      <c r="J107" s="262">
        <f>'Estación E1_Contagens'!BZ141</f>
        <v>0</v>
      </c>
      <c r="K107" s="262">
        <f>'Estación E1_Contagens'!CA141</f>
        <v>0</v>
      </c>
      <c r="L107" s="262">
        <f>'Estación E1_Contagens'!CB141</f>
        <v>0</v>
      </c>
      <c r="M107" s="262">
        <f>'Estación E1_Contagens'!CC141</f>
        <v>160</v>
      </c>
      <c r="N107" s="263"/>
      <c r="O107" s="262">
        <f t="shared" si="49"/>
        <v>159</v>
      </c>
      <c r="P107" s="262">
        <f t="shared" si="50"/>
        <v>1</v>
      </c>
      <c r="Q107" s="262">
        <f t="shared" si="51"/>
        <v>0</v>
      </c>
      <c r="R107" s="262">
        <f t="shared" si="52"/>
        <v>160</v>
      </c>
      <c r="S107" s="264" t="str">
        <f t="shared" si="58"/>
        <v/>
      </c>
      <c r="T107" s="272" t="str">
        <f>'Estación E1_Contagens'!CD141</f>
        <v/>
      </c>
      <c r="U107" s="48"/>
      <c r="V107" s="48"/>
      <c r="W107" s="48"/>
      <c r="X107" s="48"/>
      <c r="Y107" s="48"/>
      <c r="Z107" s="48"/>
      <c r="AA107" s="48"/>
      <c r="AB107" s="48"/>
      <c r="AC107" s="48"/>
    </row>
    <row r="108" spans="2:29" s="273" customFormat="1" ht="13.5">
      <c r="B108" s="18"/>
      <c r="C108" s="263"/>
      <c r="D108" s="263"/>
      <c r="E108" s="263"/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52"/>
      <c r="T108" s="246"/>
      <c r="U108" s="246"/>
      <c r="V108" s="246"/>
      <c r="W108" s="246"/>
      <c r="X108" s="246"/>
      <c r="Y108" s="246"/>
      <c r="Z108" s="246"/>
      <c r="AA108" s="246"/>
      <c r="AB108" s="246"/>
      <c r="AC108" s="246"/>
    </row>
    <row r="109" spans="2:29" s="273" customFormat="1" ht="12.75">
      <c r="B109" s="19" t="s">
        <v>8</v>
      </c>
      <c r="C109" s="269">
        <f>SUM(C84:C107)</f>
        <v>9578</v>
      </c>
      <c r="D109" s="269">
        <f t="shared" ref="D109:J109" si="59">SUM(D84:D107)</f>
        <v>88</v>
      </c>
      <c r="E109" s="269">
        <f t="shared" si="59"/>
        <v>0</v>
      </c>
      <c r="F109" s="269">
        <f t="shared" si="59"/>
        <v>0</v>
      </c>
      <c r="G109" s="269">
        <f t="shared" si="59"/>
        <v>132</v>
      </c>
      <c r="H109" s="269">
        <f t="shared" si="59"/>
        <v>15</v>
      </c>
      <c r="I109" s="269">
        <f t="shared" si="59"/>
        <v>0</v>
      </c>
      <c r="J109" s="269">
        <f t="shared" si="59"/>
        <v>2</v>
      </c>
      <c r="K109" s="269">
        <f>SUM(K84:K107)</f>
        <v>28</v>
      </c>
      <c r="L109" s="269">
        <f>SUM(L84:L107)</f>
        <v>0</v>
      </c>
      <c r="M109" s="269">
        <f>SUM(M84:M107)</f>
        <v>9843</v>
      </c>
      <c r="N109" s="270"/>
      <c r="O109" s="269">
        <f>SUM(O84:O107)</f>
        <v>9578</v>
      </c>
      <c r="P109" s="269">
        <f>SUM(P84:P107)</f>
        <v>237</v>
      </c>
      <c r="Q109" s="269">
        <f>SUM(Q84:Q107)</f>
        <v>28</v>
      </c>
      <c r="R109" s="269">
        <f>SUM(R84:R107)</f>
        <v>9843</v>
      </c>
      <c r="S109" s="252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46"/>
    </row>
    <row r="110" spans="2:29" s="273" customFormat="1" ht="13.5">
      <c r="B110" s="18"/>
      <c r="O110" s="246"/>
      <c r="P110" s="246"/>
      <c r="Q110" s="246"/>
      <c r="R110" s="246"/>
      <c r="S110" s="252"/>
      <c r="T110" s="246"/>
      <c r="U110" s="246"/>
      <c r="V110" s="246"/>
      <c r="W110" s="246"/>
      <c r="X110" s="246"/>
      <c r="Y110" s="246"/>
      <c r="Z110" s="246"/>
      <c r="AA110" s="246"/>
      <c r="AB110" s="246"/>
      <c r="AC110" s="246"/>
    </row>
    <row r="111" spans="2:29" s="273" customFormat="1" ht="13.5">
      <c r="B111" s="18"/>
      <c r="O111" s="246"/>
      <c r="P111" s="246"/>
      <c r="Q111" s="246"/>
      <c r="R111" s="246"/>
      <c r="S111" s="252"/>
      <c r="T111" s="246"/>
      <c r="U111" s="246"/>
      <c r="V111" s="246"/>
      <c r="W111" s="246"/>
      <c r="X111" s="246"/>
      <c r="Y111" s="246"/>
      <c r="Z111" s="246"/>
      <c r="AA111" s="246"/>
      <c r="AB111" s="246"/>
      <c r="AC111" s="246"/>
    </row>
    <row r="112" spans="2:29" s="273" customFormat="1" ht="13.5">
      <c r="B112" s="18"/>
      <c r="O112" s="246"/>
      <c r="P112" s="246"/>
      <c r="Q112" s="246"/>
      <c r="R112" s="246"/>
      <c r="S112" s="252"/>
      <c r="T112" s="246"/>
      <c r="U112" s="246"/>
      <c r="V112" s="246"/>
      <c r="W112" s="246"/>
      <c r="X112" s="246"/>
      <c r="Y112" s="246"/>
      <c r="Z112" s="246"/>
      <c r="AA112" s="246"/>
      <c r="AB112" s="246"/>
      <c r="AC112" s="246"/>
    </row>
    <row r="113" spans="2:29" s="273" customFormat="1">
      <c r="B113" s="244" t="str">
        <f>'Estación E1_Contagens'!B216</f>
        <v>ESTUDO DE CONTAGENS DE FLUXO VEICULAR</v>
      </c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5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</row>
    <row r="114" spans="2:29" s="273" customFormat="1">
      <c r="B114" s="247" t="str">
        <f>'Estación E1_Contagens'!B110</f>
        <v>VIA</v>
      </c>
      <c r="C114" s="248" t="str">
        <f>'Estación E1_Contagens'!C217</f>
        <v>Av. Néstor Gambetta</v>
      </c>
      <c r="D114" s="248"/>
      <c r="E114" s="248"/>
      <c r="F114" s="248"/>
      <c r="G114" s="248"/>
      <c r="H114" s="247" t="str">
        <f>'Estación E1_Contagens'!G217</f>
        <v>DATA</v>
      </c>
      <c r="I114" s="248"/>
      <c r="J114" s="250" t="str">
        <f>'Estación E1_Contagens'!J217</f>
        <v>Lunes 27 de Septiembre del 2010</v>
      </c>
      <c r="K114" s="274"/>
      <c r="L114" s="250"/>
      <c r="M114" s="249"/>
      <c r="N114" s="251"/>
      <c r="O114" s="246"/>
      <c r="P114" s="246"/>
      <c r="Q114" s="246"/>
      <c r="R114" s="246"/>
      <c r="S114" s="252"/>
      <c r="T114" s="246"/>
      <c r="U114" s="247"/>
      <c r="V114" s="253"/>
      <c r="W114" s="253"/>
      <c r="X114" s="253"/>
      <c r="Y114" s="246"/>
      <c r="Z114" s="246"/>
      <c r="AA114" s="254"/>
      <c r="AB114" s="246"/>
      <c r="AC114" s="246"/>
    </row>
    <row r="115" spans="2:29" s="273" customFormat="1">
      <c r="B115" s="247" t="str">
        <f>'Estación E1_Contagens'!B111</f>
        <v>LOCALIZAÇÃO</v>
      </c>
      <c r="C115" s="248" t="str">
        <f>'Estación E1_Contagens'!C218</f>
        <v>Grifo Repsol - AAHH Escudero (Km. 3 + 400)</v>
      </c>
      <c r="D115" s="248"/>
      <c r="E115" s="248"/>
      <c r="F115" s="248"/>
      <c r="G115" s="248"/>
      <c r="H115" s="247" t="str">
        <f>'Estación E1_Contagens'!G218</f>
        <v>CLASIFICADOR</v>
      </c>
      <c r="I115" s="248"/>
      <c r="J115" s="250" t="str">
        <f>'Estación E1_Contagens'!J218</f>
        <v>Celia Velásquez Vargas- Wenceslao Y. Calzado Castillo</v>
      </c>
      <c r="K115" s="246"/>
      <c r="L115" s="247"/>
      <c r="M115" s="246"/>
      <c r="N115" s="251"/>
      <c r="O115" s="246"/>
      <c r="P115" s="246"/>
      <c r="Q115" s="246"/>
      <c r="R115" s="246"/>
      <c r="S115" s="252"/>
      <c r="T115" s="246"/>
      <c r="U115" s="247"/>
      <c r="V115" s="253"/>
      <c r="W115" s="253"/>
      <c r="X115" s="253"/>
      <c r="Y115" s="246"/>
      <c r="Z115" s="246"/>
      <c r="AA115" s="254"/>
      <c r="AB115" s="246"/>
      <c r="AC115" s="246"/>
    </row>
    <row r="116" spans="2:29" s="273" customFormat="1">
      <c r="B116" s="247" t="str">
        <f>'Estación E1_Contagens'!B112</f>
        <v>SENTIDO</v>
      </c>
      <c r="C116" s="248" t="str">
        <f>'Estación E1_Contagens'!C219</f>
        <v>Panamericana Norte a Ventanilla</v>
      </c>
      <c r="D116" s="248"/>
      <c r="E116" s="248"/>
      <c r="F116" s="248"/>
      <c r="G116" s="248"/>
      <c r="H116" s="247" t="str">
        <f>'Estación E1_Contagens'!G219</f>
        <v>RESPONSÁVEL</v>
      </c>
      <c r="I116" s="248"/>
      <c r="J116" s="250" t="str">
        <f>'Estación E1_Contagens'!J219</f>
        <v>RICHARD SALVADOR TIXE</v>
      </c>
      <c r="K116" s="246"/>
      <c r="L116" s="247"/>
      <c r="M116" s="246"/>
      <c r="N116" s="251"/>
      <c r="O116" s="246"/>
      <c r="P116" s="246"/>
      <c r="Q116" s="246"/>
      <c r="R116" s="246"/>
      <c r="S116" s="252"/>
      <c r="T116" s="246"/>
      <c r="U116" s="247"/>
      <c r="V116" s="253"/>
      <c r="W116" s="253"/>
      <c r="X116" s="253"/>
      <c r="Y116" s="246"/>
      <c r="Z116" s="246"/>
      <c r="AA116" s="254"/>
      <c r="AB116" s="246"/>
      <c r="AC116" s="246"/>
    </row>
    <row r="117" spans="2:29" s="273" customFormat="1">
      <c r="B117" s="26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  <c r="R117" s="246"/>
      <c r="S117" s="252"/>
      <c r="T117" s="246"/>
      <c r="U117" s="246"/>
      <c r="V117" s="246"/>
      <c r="W117" s="246"/>
      <c r="X117" s="246"/>
      <c r="Y117" s="246"/>
      <c r="Z117" s="246"/>
      <c r="AA117" s="246"/>
      <c r="AB117" s="246"/>
      <c r="AC117" s="246"/>
    </row>
    <row r="118" spans="2:29" s="273" customFormat="1" ht="12.75" customHeight="1">
      <c r="B118" s="381" t="s">
        <v>3</v>
      </c>
      <c r="C118" s="381" t="s">
        <v>45</v>
      </c>
      <c r="D118" s="383" t="s">
        <v>55</v>
      </c>
      <c r="E118" s="384"/>
      <c r="F118" s="385"/>
      <c r="G118" s="383" t="s">
        <v>56</v>
      </c>
      <c r="H118" s="384"/>
      <c r="I118" s="384"/>
      <c r="J118" s="385"/>
      <c r="K118" s="389" t="s">
        <v>40</v>
      </c>
      <c r="L118" s="381" t="s">
        <v>7</v>
      </c>
      <c r="M118" s="381" t="s">
        <v>8</v>
      </c>
      <c r="N118" s="257"/>
      <c r="O118" s="381" t="s">
        <v>45</v>
      </c>
      <c r="P118" s="381" t="s">
        <v>46</v>
      </c>
      <c r="Q118" s="381" t="s">
        <v>236</v>
      </c>
      <c r="R118" s="381" t="s">
        <v>8</v>
      </c>
      <c r="S118" s="252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</row>
    <row r="119" spans="2:29" s="273" customFormat="1">
      <c r="B119" s="382"/>
      <c r="C119" s="382"/>
      <c r="D119" s="386"/>
      <c r="E119" s="387"/>
      <c r="F119" s="388"/>
      <c r="G119" s="386"/>
      <c r="H119" s="387"/>
      <c r="I119" s="387"/>
      <c r="J119" s="388"/>
      <c r="K119" s="390"/>
      <c r="L119" s="382"/>
      <c r="M119" s="382"/>
      <c r="N119" s="257"/>
      <c r="O119" s="382"/>
      <c r="P119" s="382"/>
      <c r="Q119" s="382"/>
      <c r="R119" s="382"/>
      <c r="S119" s="252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</row>
    <row r="120" spans="2:29" s="273" customFormat="1">
      <c r="B120" s="259"/>
      <c r="C120" s="259"/>
      <c r="D120" s="259" t="s">
        <v>194</v>
      </c>
      <c r="E120" s="259" t="s">
        <v>195</v>
      </c>
      <c r="F120" s="259" t="s">
        <v>196</v>
      </c>
      <c r="G120" s="259" t="s">
        <v>194</v>
      </c>
      <c r="H120" s="259" t="s">
        <v>195</v>
      </c>
      <c r="I120" s="259" t="s">
        <v>196</v>
      </c>
      <c r="J120" s="259" t="s">
        <v>44</v>
      </c>
      <c r="K120" s="259"/>
      <c r="L120" s="259"/>
      <c r="M120" s="259"/>
      <c r="N120" s="260"/>
      <c r="O120" s="259"/>
      <c r="P120" s="259"/>
      <c r="Q120" s="259"/>
      <c r="R120" s="259"/>
      <c r="S120" s="252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</row>
    <row r="121" spans="2:29" s="273" customFormat="1" ht="13.5">
      <c r="B121" s="15" t="s">
        <v>11</v>
      </c>
      <c r="C121" s="262">
        <f>'Estación E1_Contagens'!BS225</f>
        <v>102</v>
      </c>
      <c r="D121" s="262">
        <f>'Estación E1_Contagens'!BT225</f>
        <v>0</v>
      </c>
      <c r="E121" s="262">
        <f>'Estación E1_Contagens'!BU225</f>
        <v>0</v>
      </c>
      <c r="F121" s="262">
        <f>'Estación E1_Contagens'!BV225</f>
        <v>0</v>
      </c>
      <c r="G121" s="262">
        <f>'Estación E1_Contagens'!BW225</f>
        <v>6</v>
      </c>
      <c r="H121" s="262">
        <f>'Estación E1_Contagens'!BX225</f>
        <v>0</v>
      </c>
      <c r="I121" s="262">
        <f>'Estación E1_Contagens'!BY225</f>
        <v>0</v>
      </c>
      <c r="J121" s="262">
        <f>'Estación E1_Contagens'!BZ225</f>
        <v>0</v>
      </c>
      <c r="K121" s="262">
        <f>'Estación E1_Contagens'!CA225</f>
        <v>0</v>
      </c>
      <c r="L121" s="262">
        <f>'Estación E1_Contagens'!CB225</f>
        <v>0</v>
      </c>
      <c r="M121" s="262">
        <f>'Estación E1_Contagens'!CC225</f>
        <v>108</v>
      </c>
      <c r="N121" s="263"/>
      <c r="O121" s="262">
        <f>C121</f>
        <v>102</v>
      </c>
      <c r="P121" s="262">
        <f>SUM(D121:J121)</f>
        <v>6</v>
      </c>
      <c r="Q121" s="262">
        <f>SUM(K121:L121)</f>
        <v>0</v>
      </c>
      <c r="R121" s="262">
        <f>SUM(O121:Q121)</f>
        <v>108</v>
      </c>
      <c r="S121" s="264" t="str">
        <f>IF(T121=1,"HORA PICO DIA","")</f>
        <v/>
      </c>
      <c r="T121" s="272" t="str">
        <f>'Estación E1_Contagens'!CD225</f>
        <v/>
      </c>
      <c r="U121" s="48"/>
      <c r="V121" s="48"/>
      <c r="W121" s="48"/>
      <c r="X121" s="48"/>
      <c r="Y121" s="48"/>
      <c r="Z121" s="48"/>
      <c r="AA121" s="48"/>
      <c r="AB121" s="48"/>
      <c r="AC121" s="48"/>
    </row>
    <row r="122" spans="2:29" s="273" customFormat="1" ht="13.5">
      <c r="B122" s="15" t="s">
        <v>12</v>
      </c>
      <c r="C122" s="262">
        <f>'Estación E1_Contagens'!BS226</f>
        <v>68</v>
      </c>
      <c r="D122" s="262">
        <f>'Estación E1_Contagens'!BT226</f>
        <v>0</v>
      </c>
      <c r="E122" s="262">
        <f>'Estación E1_Contagens'!BU226</f>
        <v>0</v>
      </c>
      <c r="F122" s="262">
        <f>'Estación E1_Contagens'!BV226</f>
        <v>0</v>
      </c>
      <c r="G122" s="262">
        <f>'Estación E1_Contagens'!BW226</f>
        <v>4</v>
      </c>
      <c r="H122" s="262">
        <f>'Estación E1_Contagens'!BX226</f>
        <v>0</v>
      </c>
      <c r="I122" s="262">
        <f>'Estación E1_Contagens'!BY226</f>
        <v>0</v>
      </c>
      <c r="J122" s="262">
        <f>'Estación E1_Contagens'!BZ226</f>
        <v>0</v>
      </c>
      <c r="K122" s="262">
        <f>'Estación E1_Contagens'!CA226</f>
        <v>0</v>
      </c>
      <c r="L122" s="262">
        <f>'Estación E1_Contagens'!CB226</f>
        <v>0</v>
      </c>
      <c r="M122" s="262">
        <f>'Estación E1_Contagens'!CC226</f>
        <v>72</v>
      </c>
      <c r="N122" s="263"/>
      <c r="O122" s="262">
        <f t="shared" ref="O122:O144" si="60">C122</f>
        <v>68</v>
      </c>
      <c r="P122" s="262">
        <f t="shared" ref="P122:P144" si="61">SUM(D122:J122)</f>
        <v>4</v>
      </c>
      <c r="Q122" s="262">
        <f t="shared" ref="Q122:Q144" si="62">SUM(K122:L122)</f>
        <v>0</v>
      </c>
      <c r="R122" s="262">
        <f t="shared" ref="R122:R144" si="63">SUM(O122:Q122)</f>
        <v>72</v>
      </c>
      <c r="S122" s="264" t="str">
        <f t="shared" ref="S122:S126" si="64">IF(T122=1,"HORA PICO DIA","")</f>
        <v/>
      </c>
      <c r="T122" s="272" t="str">
        <f>'Estación E1_Contagens'!CD226</f>
        <v/>
      </c>
      <c r="U122" s="48"/>
      <c r="V122" s="48"/>
      <c r="W122" s="48"/>
      <c r="X122" s="48"/>
      <c r="Y122" s="48"/>
      <c r="Z122" s="48"/>
      <c r="AA122" s="48"/>
      <c r="AB122" s="48"/>
      <c r="AC122" s="48"/>
    </row>
    <row r="123" spans="2:29" s="273" customFormat="1" ht="13.5">
      <c r="B123" s="15" t="s">
        <v>13</v>
      </c>
      <c r="C123" s="262">
        <f>'Estación E1_Contagens'!BS227</f>
        <v>55</v>
      </c>
      <c r="D123" s="262">
        <f>'Estación E1_Contagens'!BT227</f>
        <v>0</v>
      </c>
      <c r="E123" s="262">
        <f>'Estación E1_Contagens'!BU227</f>
        <v>0</v>
      </c>
      <c r="F123" s="262">
        <f>'Estación E1_Contagens'!BV227</f>
        <v>0</v>
      </c>
      <c r="G123" s="262">
        <f>'Estación E1_Contagens'!BW227</f>
        <v>1</v>
      </c>
      <c r="H123" s="262">
        <f>'Estación E1_Contagens'!BX227</f>
        <v>1</v>
      </c>
      <c r="I123" s="262">
        <f>'Estación E1_Contagens'!BY227</f>
        <v>0</v>
      </c>
      <c r="J123" s="262">
        <f>'Estación E1_Contagens'!BZ227</f>
        <v>0</v>
      </c>
      <c r="K123" s="262">
        <f>'Estación E1_Contagens'!CA227</f>
        <v>0</v>
      </c>
      <c r="L123" s="262">
        <f>'Estación E1_Contagens'!CB227</f>
        <v>0</v>
      </c>
      <c r="M123" s="262">
        <f>'Estación E1_Contagens'!CC227</f>
        <v>57</v>
      </c>
      <c r="N123" s="263"/>
      <c r="O123" s="262">
        <f t="shared" si="60"/>
        <v>55</v>
      </c>
      <c r="P123" s="262">
        <f t="shared" si="61"/>
        <v>2</v>
      </c>
      <c r="Q123" s="262">
        <f t="shared" si="62"/>
        <v>0</v>
      </c>
      <c r="R123" s="262">
        <f t="shared" si="63"/>
        <v>57</v>
      </c>
      <c r="S123" s="264" t="str">
        <f t="shared" si="64"/>
        <v/>
      </c>
      <c r="T123" s="272" t="str">
        <f>'Estación E1_Contagens'!CD227</f>
        <v/>
      </c>
      <c r="U123" s="48"/>
      <c r="V123" s="48"/>
      <c r="W123" s="48"/>
      <c r="X123" s="48"/>
      <c r="Y123" s="48"/>
      <c r="Z123" s="48"/>
      <c r="AA123" s="48"/>
      <c r="AB123" s="48"/>
      <c r="AC123" s="48"/>
    </row>
    <row r="124" spans="2:29" s="273" customFormat="1" ht="13.5">
      <c r="B124" s="15" t="s">
        <v>14</v>
      </c>
      <c r="C124" s="262">
        <f>'Estación E1_Contagens'!BS228</f>
        <v>60</v>
      </c>
      <c r="D124" s="262">
        <f>'Estación E1_Contagens'!BT228</f>
        <v>0</v>
      </c>
      <c r="E124" s="262">
        <f>'Estación E1_Contagens'!BU228</f>
        <v>0</v>
      </c>
      <c r="F124" s="262">
        <f>'Estación E1_Contagens'!BV228</f>
        <v>0</v>
      </c>
      <c r="G124" s="262">
        <f>'Estación E1_Contagens'!BW228</f>
        <v>4</v>
      </c>
      <c r="H124" s="262">
        <f>'Estación E1_Contagens'!BX228</f>
        <v>0</v>
      </c>
      <c r="I124" s="262">
        <f>'Estación E1_Contagens'!BY228</f>
        <v>0</v>
      </c>
      <c r="J124" s="262">
        <f>'Estación E1_Contagens'!BZ228</f>
        <v>0</v>
      </c>
      <c r="K124" s="262">
        <f>'Estación E1_Contagens'!CA228</f>
        <v>0</v>
      </c>
      <c r="L124" s="262">
        <f>'Estación E1_Contagens'!CB228</f>
        <v>0</v>
      </c>
      <c r="M124" s="262">
        <f>'Estación E1_Contagens'!CC228</f>
        <v>64</v>
      </c>
      <c r="N124" s="263"/>
      <c r="O124" s="262">
        <f t="shared" si="60"/>
        <v>60</v>
      </c>
      <c r="P124" s="262">
        <f t="shared" si="61"/>
        <v>4</v>
      </c>
      <c r="Q124" s="262">
        <f t="shared" si="62"/>
        <v>0</v>
      </c>
      <c r="R124" s="262">
        <f t="shared" si="63"/>
        <v>64</v>
      </c>
      <c r="S124" s="264" t="str">
        <f t="shared" si="64"/>
        <v/>
      </c>
      <c r="T124" s="272" t="str">
        <f>'Estación E1_Contagens'!CD228</f>
        <v/>
      </c>
      <c r="U124" s="48"/>
      <c r="V124" s="48"/>
      <c r="W124" s="48"/>
      <c r="X124" s="48"/>
      <c r="Y124" s="48"/>
      <c r="Z124" s="48"/>
      <c r="AA124" s="48"/>
      <c r="AB124" s="48"/>
      <c r="AC124" s="48"/>
    </row>
    <row r="125" spans="2:29" s="273" customFormat="1" ht="13.5">
      <c r="B125" s="15" t="s">
        <v>15</v>
      </c>
      <c r="C125" s="262">
        <f>'Estación E1_Contagens'!BS229</f>
        <v>86</v>
      </c>
      <c r="D125" s="262">
        <f>'Estación E1_Contagens'!BT229</f>
        <v>0</v>
      </c>
      <c r="E125" s="262">
        <f>'Estación E1_Contagens'!BU229</f>
        <v>0</v>
      </c>
      <c r="F125" s="262">
        <f>'Estación E1_Contagens'!BV229</f>
        <v>0</v>
      </c>
      <c r="G125" s="262">
        <f>'Estación E1_Contagens'!BW229</f>
        <v>5</v>
      </c>
      <c r="H125" s="262">
        <f>'Estación E1_Contagens'!BX229</f>
        <v>0</v>
      </c>
      <c r="I125" s="262">
        <f>'Estación E1_Contagens'!BY229</f>
        <v>0</v>
      </c>
      <c r="J125" s="262">
        <f>'Estación E1_Contagens'!BZ229</f>
        <v>0</v>
      </c>
      <c r="K125" s="262">
        <f>'Estación E1_Contagens'!CA229</f>
        <v>0</v>
      </c>
      <c r="L125" s="262">
        <f>'Estación E1_Contagens'!CB229</f>
        <v>0</v>
      </c>
      <c r="M125" s="262">
        <f>'Estación E1_Contagens'!CC229</f>
        <v>91</v>
      </c>
      <c r="N125" s="263"/>
      <c r="O125" s="262">
        <f t="shared" si="60"/>
        <v>86</v>
      </c>
      <c r="P125" s="262">
        <f t="shared" si="61"/>
        <v>5</v>
      </c>
      <c r="Q125" s="262">
        <f t="shared" si="62"/>
        <v>0</v>
      </c>
      <c r="R125" s="262">
        <f t="shared" si="63"/>
        <v>91</v>
      </c>
      <c r="S125" s="264" t="str">
        <f t="shared" si="64"/>
        <v/>
      </c>
      <c r="T125" s="272" t="str">
        <f>'Estación E1_Contagens'!CD229</f>
        <v/>
      </c>
      <c r="U125" s="48"/>
      <c r="V125" s="48"/>
      <c r="W125" s="48"/>
      <c r="X125" s="48"/>
      <c r="Y125" s="48"/>
      <c r="Z125" s="48"/>
      <c r="AA125" s="48"/>
      <c r="AB125" s="48"/>
      <c r="AC125" s="48"/>
    </row>
    <row r="126" spans="2:29" s="273" customFormat="1" ht="13.5">
      <c r="B126" s="15" t="s">
        <v>16</v>
      </c>
      <c r="C126" s="262">
        <f>'Estación E1_Contagens'!BS230</f>
        <v>114</v>
      </c>
      <c r="D126" s="262">
        <f>'Estación E1_Contagens'!BT230</f>
        <v>0</v>
      </c>
      <c r="E126" s="262">
        <f>'Estación E1_Contagens'!BU230</f>
        <v>0</v>
      </c>
      <c r="F126" s="262">
        <f>'Estación E1_Contagens'!BV230</f>
        <v>0</v>
      </c>
      <c r="G126" s="262">
        <f>'Estación E1_Contagens'!BW230</f>
        <v>6</v>
      </c>
      <c r="H126" s="262">
        <f>'Estación E1_Contagens'!BX230</f>
        <v>2</v>
      </c>
      <c r="I126" s="262">
        <f>'Estación E1_Contagens'!BY230</f>
        <v>0</v>
      </c>
      <c r="J126" s="262">
        <f>'Estación E1_Contagens'!BZ230</f>
        <v>0</v>
      </c>
      <c r="K126" s="262">
        <f>'Estación E1_Contagens'!CA230</f>
        <v>0</v>
      </c>
      <c r="L126" s="262">
        <f>'Estación E1_Contagens'!CB230</f>
        <v>0</v>
      </c>
      <c r="M126" s="262">
        <f>'Estación E1_Contagens'!CC230</f>
        <v>122</v>
      </c>
      <c r="N126" s="263"/>
      <c r="O126" s="262">
        <f t="shared" si="60"/>
        <v>114</v>
      </c>
      <c r="P126" s="262">
        <f t="shared" si="61"/>
        <v>8</v>
      </c>
      <c r="Q126" s="262">
        <f t="shared" si="62"/>
        <v>0</v>
      </c>
      <c r="R126" s="262">
        <f t="shared" si="63"/>
        <v>122</v>
      </c>
      <c r="S126" s="264" t="str">
        <f t="shared" si="64"/>
        <v/>
      </c>
      <c r="T126" s="272" t="str">
        <f>'Estación E1_Contagens'!CD230</f>
        <v/>
      </c>
      <c r="U126" s="48"/>
      <c r="V126" s="48"/>
      <c r="W126" s="48"/>
      <c r="X126" s="48"/>
      <c r="Y126" s="48"/>
      <c r="Z126" s="48"/>
      <c r="AA126" s="48"/>
      <c r="AB126" s="48"/>
      <c r="AC126" s="48"/>
    </row>
    <row r="127" spans="2:29" s="273" customFormat="1" ht="13.5">
      <c r="B127" s="15" t="s">
        <v>17</v>
      </c>
      <c r="C127" s="262">
        <f>'Estación E1_Contagens'!BS231</f>
        <v>432</v>
      </c>
      <c r="D127" s="262">
        <f>'Estación E1_Contagens'!BT231</f>
        <v>4</v>
      </c>
      <c r="E127" s="262">
        <f>'Estación E1_Contagens'!BU231</f>
        <v>0</v>
      </c>
      <c r="F127" s="262">
        <f>'Estación E1_Contagens'!BV231</f>
        <v>1</v>
      </c>
      <c r="G127" s="262">
        <f>'Estación E1_Contagens'!BW231</f>
        <v>20</v>
      </c>
      <c r="H127" s="262">
        <f>'Estación E1_Contagens'!BX231</f>
        <v>0</v>
      </c>
      <c r="I127" s="262">
        <f>'Estación E1_Contagens'!BY231</f>
        <v>1</v>
      </c>
      <c r="J127" s="262">
        <f>'Estación E1_Contagens'!BZ231</f>
        <v>0</v>
      </c>
      <c r="K127" s="262">
        <f>'Estación E1_Contagens'!CA231</f>
        <v>0</v>
      </c>
      <c r="L127" s="262">
        <f>'Estación E1_Contagens'!CB231</f>
        <v>0</v>
      </c>
      <c r="M127" s="262">
        <f>'Estación E1_Contagens'!CC231</f>
        <v>458</v>
      </c>
      <c r="N127" s="263"/>
      <c r="O127" s="262">
        <f t="shared" si="60"/>
        <v>432</v>
      </c>
      <c r="P127" s="262">
        <f t="shared" si="61"/>
        <v>26</v>
      </c>
      <c r="Q127" s="262">
        <f t="shared" si="62"/>
        <v>0</v>
      </c>
      <c r="R127" s="262">
        <f t="shared" si="63"/>
        <v>458</v>
      </c>
      <c r="S127" s="252" t="str">
        <f>IF(T127=1,"HORA PICO DIA/MANHÃ",IF(T127=2,"HORA PICO MANHÃ",""))</f>
        <v/>
      </c>
      <c r="T127" s="272" t="str">
        <f>'Estación E1_Contagens'!CD231</f>
        <v/>
      </c>
      <c r="U127" s="48"/>
      <c r="V127" s="48"/>
      <c r="W127" s="48"/>
      <c r="X127" s="48"/>
      <c r="Y127" s="48"/>
      <c r="Z127" s="48"/>
      <c r="AA127" s="48"/>
      <c r="AB127" s="48"/>
      <c r="AC127" s="48"/>
    </row>
    <row r="128" spans="2:29" s="273" customFormat="1" ht="13.5">
      <c r="B128" s="15" t="s">
        <v>18</v>
      </c>
      <c r="C128" s="262">
        <f>'Estación E1_Contagens'!BS232</f>
        <v>679</v>
      </c>
      <c r="D128" s="262">
        <f>'Estación E1_Contagens'!BT232</f>
        <v>22</v>
      </c>
      <c r="E128" s="262">
        <f>'Estación E1_Contagens'!BU232</f>
        <v>4</v>
      </c>
      <c r="F128" s="262">
        <f>'Estación E1_Contagens'!BV232</f>
        <v>0</v>
      </c>
      <c r="G128" s="262">
        <f>'Estación E1_Contagens'!BW232</f>
        <v>27</v>
      </c>
      <c r="H128" s="262">
        <f>'Estación E1_Contagens'!BX232</f>
        <v>1</v>
      </c>
      <c r="I128" s="262">
        <f>'Estación E1_Contagens'!BY232</f>
        <v>0</v>
      </c>
      <c r="J128" s="262">
        <f>'Estación E1_Contagens'!BZ232</f>
        <v>1</v>
      </c>
      <c r="K128" s="262">
        <f>'Estación E1_Contagens'!CA232</f>
        <v>0</v>
      </c>
      <c r="L128" s="262">
        <f>'Estación E1_Contagens'!CB232</f>
        <v>0</v>
      </c>
      <c r="M128" s="262">
        <f>'Estación E1_Contagens'!CC232</f>
        <v>734</v>
      </c>
      <c r="N128" s="263"/>
      <c r="O128" s="262">
        <f t="shared" si="60"/>
        <v>679</v>
      </c>
      <c r="P128" s="262">
        <f t="shared" si="61"/>
        <v>55</v>
      </c>
      <c r="Q128" s="262">
        <f t="shared" si="62"/>
        <v>0</v>
      </c>
      <c r="R128" s="262">
        <f t="shared" si="63"/>
        <v>734</v>
      </c>
      <c r="S128" s="267" t="str">
        <f t="shared" ref="S128:S130" si="65">IF(T128=1,"HORA PICO DIA/MANHÃ",IF(T128=2,"HORA PICO MANHÃ",""))</f>
        <v>HORA PICO DIA/MANHÃ</v>
      </c>
      <c r="T128" s="272">
        <f>'Estación E1_Contagens'!CD232</f>
        <v>1</v>
      </c>
      <c r="U128" s="48"/>
      <c r="V128" s="48"/>
      <c r="W128" s="48"/>
      <c r="X128" s="48"/>
      <c r="Y128" s="48"/>
      <c r="Z128" s="48"/>
      <c r="AA128" s="48"/>
      <c r="AB128" s="48"/>
      <c r="AC128" s="48"/>
    </row>
    <row r="129" spans="2:29" s="273" customFormat="1" ht="13.5">
      <c r="B129" s="15" t="s">
        <v>19</v>
      </c>
      <c r="C129" s="262">
        <f>'Estación E1_Contagens'!BS233</f>
        <v>481</v>
      </c>
      <c r="D129" s="262">
        <f>'Estación E1_Contagens'!BT233</f>
        <v>5</v>
      </c>
      <c r="E129" s="262">
        <f>'Estación E1_Contagens'!BU233</f>
        <v>0</v>
      </c>
      <c r="F129" s="262">
        <f>'Estación E1_Contagens'!BV233</f>
        <v>0</v>
      </c>
      <c r="G129" s="262">
        <f>'Estación E1_Contagens'!BW233</f>
        <v>49</v>
      </c>
      <c r="H129" s="262">
        <f>'Estación E1_Contagens'!BX233</f>
        <v>4</v>
      </c>
      <c r="I129" s="262">
        <f>'Estación E1_Contagens'!BY233</f>
        <v>0</v>
      </c>
      <c r="J129" s="262">
        <f>'Estación E1_Contagens'!BZ233</f>
        <v>0</v>
      </c>
      <c r="K129" s="262">
        <f>'Estación E1_Contagens'!CA233</f>
        <v>1</v>
      </c>
      <c r="L129" s="262">
        <f>'Estación E1_Contagens'!CB233</f>
        <v>0</v>
      </c>
      <c r="M129" s="262">
        <f>'Estación E1_Contagens'!CC233</f>
        <v>540</v>
      </c>
      <c r="N129" s="263"/>
      <c r="O129" s="262">
        <f t="shared" si="60"/>
        <v>481</v>
      </c>
      <c r="P129" s="262">
        <f t="shared" si="61"/>
        <v>58</v>
      </c>
      <c r="Q129" s="262">
        <f t="shared" si="62"/>
        <v>1</v>
      </c>
      <c r="R129" s="262">
        <f t="shared" si="63"/>
        <v>540</v>
      </c>
      <c r="S129" s="252" t="str">
        <f t="shared" si="65"/>
        <v/>
      </c>
      <c r="T129" s="272" t="str">
        <f>'Estación E1_Contagens'!CD233</f>
        <v/>
      </c>
      <c r="U129" s="48"/>
      <c r="V129" s="48"/>
      <c r="W129" s="48"/>
      <c r="X129" s="48"/>
      <c r="Y129" s="48"/>
      <c r="Z129" s="48"/>
      <c r="AA129" s="48"/>
      <c r="AB129" s="48"/>
      <c r="AC129" s="48"/>
    </row>
    <row r="130" spans="2:29" s="273" customFormat="1" ht="13.5">
      <c r="B130" s="15" t="s">
        <v>20</v>
      </c>
      <c r="C130" s="262">
        <f>'Estación E1_Contagens'!BS234</f>
        <v>585</v>
      </c>
      <c r="D130" s="262">
        <f>'Estación E1_Contagens'!BT234</f>
        <v>8</v>
      </c>
      <c r="E130" s="262">
        <f>'Estación E1_Contagens'!BU234</f>
        <v>0</v>
      </c>
      <c r="F130" s="262">
        <f>'Estación E1_Contagens'!BV234</f>
        <v>0</v>
      </c>
      <c r="G130" s="262">
        <f>'Estación E1_Contagens'!BW234</f>
        <v>31</v>
      </c>
      <c r="H130" s="262">
        <f>'Estación E1_Contagens'!BX234</f>
        <v>5</v>
      </c>
      <c r="I130" s="262">
        <f>'Estación E1_Contagens'!BY234</f>
        <v>0</v>
      </c>
      <c r="J130" s="262">
        <f>'Estación E1_Contagens'!BZ234</f>
        <v>1</v>
      </c>
      <c r="K130" s="262">
        <f>'Estación E1_Contagens'!CA234</f>
        <v>0</v>
      </c>
      <c r="L130" s="262">
        <f>'Estación E1_Contagens'!CB234</f>
        <v>0</v>
      </c>
      <c r="M130" s="262">
        <f>'Estación E1_Contagens'!CC234</f>
        <v>630</v>
      </c>
      <c r="N130" s="263"/>
      <c r="O130" s="262">
        <f t="shared" si="60"/>
        <v>585</v>
      </c>
      <c r="P130" s="262">
        <f t="shared" si="61"/>
        <v>45</v>
      </c>
      <c r="Q130" s="262">
        <f t="shared" si="62"/>
        <v>0</v>
      </c>
      <c r="R130" s="262">
        <f t="shared" si="63"/>
        <v>630</v>
      </c>
      <c r="S130" s="252" t="str">
        <f t="shared" si="65"/>
        <v/>
      </c>
      <c r="T130" s="272" t="str">
        <f>'Estación E1_Contagens'!CD234</f>
        <v/>
      </c>
      <c r="U130" s="48"/>
      <c r="V130" s="48"/>
      <c r="W130" s="48"/>
      <c r="X130" s="48"/>
      <c r="Y130" s="48"/>
      <c r="Z130" s="48"/>
      <c r="AA130" s="48"/>
      <c r="AB130" s="48"/>
      <c r="AC130" s="48"/>
    </row>
    <row r="131" spans="2:29" s="273" customFormat="1" ht="13.5">
      <c r="B131" s="15" t="s">
        <v>21</v>
      </c>
      <c r="C131" s="262">
        <f>'Estación E1_Contagens'!BS235</f>
        <v>388</v>
      </c>
      <c r="D131" s="262">
        <f>'Estación E1_Contagens'!BT235</f>
        <v>7</v>
      </c>
      <c r="E131" s="262">
        <f>'Estación E1_Contagens'!BU235</f>
        <v>0</v>
      </c>
      <c r="F131" s="262">
        <f>'Estación E1_Contagens'!BV235</f>
        <v>0</v>
      </c>
      <c r="G131" s="262">
        <f>'Estación E1_Contagens'!BW235</f>
        <v>45</v>
      </c>
      <c r="H131" s="262">
        <f>'Estación E1_Contagens'!BX235</f>
        <v>3</v>
      </c>
      <c r="I131" s="262">
        <f>'Estación E1_Contagens'!BY235</f>
        <v>0</v>
      </c>
      <c r="J131" s="262">
        <f>'Estación E1_Contagens'!BZ235</f>
        <v>1</v>
      </c>
      <c r="K131" s="262">
        <f>'Estación E1_Contagens'!CA235</f>
        <v>5</v>
      </c>
      <c r="L131" s="262">
        <f>'Estación E1_Contagens'!CB235</f>
        <v>0</v>
      </c>
      <c r="M131" s="262">
        <f>'Estación E1_Contagens'!CC235</f>
        <v>449</v>
      </c>
      <c r="N131" s="263"/>
      <c r="O131" s="262">
        <f t="shared" si="60"/>
        <v>388</v>
      </c>
      <c r="P131" s="262">
        <f t="shared" si="61"/>
        <v>56</v>
      </c>
      <c r="Q131" s="262">
        <f t="shared" si="62"/>
        <v>5</v>
      </c>
      <c r="R131" s="262">
        <f t="shared" si="63"/>
        <v>449</v>
      </c>
      <c r="S131" s="264" t="str">
        <f t="shared" ref="S131:S136" si="66">IF(T131=1,"HORA PICO DIA","")</f>
        <v/>
      </c>
      <c r="T131" s="272" t="str">
        <f>'Estación E1_Contagens'!CD235</f>
        <v/>
      </c>
      <c r="U131" s="48"/>
      <c r="V131" s="48"/>
      <c r="W131" s="48"/>
      <c r="X131" s="48"/>
      <c r="Y131" s="48"/>
      <c r="Z131" s="48"/>
      <c r="AA131" s="48"/>
      <c r="AB131" s="48"/>
      <c r="AC131" s="48"/>
    </row>
    <row r="132" spans="2:29" s="273" customFormat="1" ht="13.5">
      <c r="B132" s="15" t="s">
        <v>22</v>
      </c>
      <c r="C132" s="262">
        <f>'Estación E1_Contagens'!BS236</f>
        <v>438</v>
      </c>
      <c r="D132" s="262">
        <f>'Estación E1_Contagens'!BT236</f>
        <v>9</v>
      </c>
      <c r="E132" s="262">
        <f>'Estación E1_Contagens'!BU236</f>
        <v>0</v>
      </c>
      <c r="F132" s="262">
        <f>'Estación E1_Contagens'!BV236</f>
        <v>0</v>
      </c>
      <c r="G132" s="262">
        <f>'Estación E1_Contagens'!BW236</f>
        <v>49</v>
      </c>
      <c r="H132" s="262">
        <f>'Estación E1_Contagens'!BX236</f>
        <v>2</v>
      </c>
      <c r="I132" s="262">
        <f>'Estación E1_Contagens'!BY236</f>
        <v>0</v>
      </c>
      <c r="J132" s="262">
        <f>'Estación E1_Contagens'!BZ236</f>
        <v>0</v>
      </c>
      <c r="K132" s="262">
        <f>'Estación E1_Contagens'!CA236</f>
        <v>7</v>
      </c>
      <c r="L132" s="262">
        <f>'Estación E1_Contagens'!CB236</f>
        <v>0</v>
      </c>
      <c r="M132" s="262">
        <f>'Estación E1_Contagens'!CC236</f>
        <v>505</v>
      </c>
      <c r="N132" s="263"/>
      <c r="O132" s="262">
        <f t="shared" si="60"/>
        <v>438</v>
      </c>
      <c r="P132" s="262">
        <f t="shared" si="61"/>
        <v>60</v>
      </c>
      <c r="Q132" s="262">
        <f t="shared" si="62"/>
        <v>7</v>
      </c>
      <c r="R132" s="262">
        <f t="shared" si="63"/>
        <v>505</v>
      </c>
      <c r="S132" s="264" t="str">
        <f t="shared" si="66"/>
        <v/>
      </c>
      <c r="T132" s="272" t="str">
        <f>'Estación E1_Contagens'!CD236</f>
        <v/>
      </c>
      <c r="U132" s="48"/>
      <c r="V132" s="48"/>
      <c r="W132" s="48"/>
      <c r="X132" s="48"/>
      <c r="Y132" s="48"/>
      <c r="Z132" s="48"/>
      <c r="AA132" s="48"/>
      <c r="AB132" s="48"/>
      <c r="AC132" s="48"/>
    </row>
    <row r="133" spans="2:29" s="273" customFormat="1" ht="13.5">
      <c r="B133" s="15" t="s">
        <v>23</v>
      </c>
      <c r="C133" s="262">
        <f>'Estación E1_Contagens'!BS237</f>
        <v>366</v>
      </c>
      <c r="D133" s="262">
        <f>'Estación E1_Contagens'!BT237</f>
        <v>9</v>
      </c>
      <c r="E133" s="262">
        <f>'Estación E1_Contagens'!BU237</f>
        <v>1</v>
      </c>
      <c r="F133" s="262">
        <f>'Estación E1_Contagens'!BV237</f>
        <v>0</v>
      </c>
      <c r="G133" s="262">
        <f>'Estación E1_Contagens'!BW237</f>
        <v>34</v>
      </c>
      <c r="H133" s="262">
        <f>'Estación E1_Contagens'!BX237</f>
        <v>4</v>
      </c>
      <c r="I133" s="262">
        <f>'Estación E1_Contagens'!BY237</f>
        <v>0</v>
      </c>
      <c r="J133" s="262">
        <f>'Estación E1_Contagens'!BZ237</f>
        <v>1</v>
      </c>
      <c r="K133" s="262">
        <f>'Estación E1_Contagens'!CA237</f>
        <v>0</v>
      </c>
      <c r="L133" s="262">
        <f>'Estación E1_Contagens'!CB237</f>
        <v>0</v>
      </c>
      <c r="M133" s="262">
        <f>'Estación E1_Contagens'!CC237</f>
        <v>415</v>
      </c>
      <c r="N133" s="263"/>
      <c r="O133" s="262">
        <f t="shared" si="60"/>
        <v>366</v>
      </c>
      <c r="P133" s="262">
        <f t="shared" si="61"/>
        <v>49</v>
      </c>
      <c r="Q133" s="262">
        <f t="shared" si="62"/>
        <v>0</v>
      </c>
      <c r="R133" s="262">
        <f t="shared" si="63"/>
        <v>415</v>
      </c>
      <c r="S133" s="264" t="str">
        <f t="shared" si="66"/>
        <v/>
      </c>
      <c r="T133" s="272" t="str">
        <f>'Estación E1_Contagens'!CD237</f>
        <v/>
      </c>
      <c r="U133" s="48"/>
      <c r="V133" s="48"/>
      <c r="W133" s="48"/>
      <c r="X133" s="48"/>
      <c r="Y133" s="48"/>
      <c r="Z133" s="48"/>
      <c r="AA133" s="48"/>
      <c r="AB133" s="48"/>
      <c r="AC133" s="48"/>
    </row>
    <row r="134" spans="2:29" s="273" customFormat="1" ht="13.5">
      <c r="B134" s="15" t="s">
        <v>24</v>
      </c>
      <c r="C134" s="262">
        <f>'Estación E1_Contagens'!BS238</f>
        <v>413</v>
      </c>
      <c r="D134" s="262">
        <f>'Estación E1_Contagens'!BT238</f>
        <v>9</v>
      </c>
      <c r="E134" s="262">
        <f>'Estación E1_Contagens'!BU238</f>
        <v>0</v>
      </c>
      <c r="F134" s="262">
        <f>'Estación E1_Contagens'!BV238</f>
        <v>0</v>
      </c>
      <c r="G134" s="262">
        <f>'Estación E1_Contagens'!BW238</f>
        <v>35</v>
      </c>
      <c r="H134" s="262">
        <f>'Estación E1_Contagens'!BX238</f>
        <v>3</v>
      </c>
      <c r="I134" s="262">
        <f>'Estación E1_Contagens'!BY238</f>
        <v>0</v>
      </c>
      <c r="J134" s="262">
        <f>'Estación E1_Contagens'!BZ238</f>
        <v>1</v>
      </c>
      <c r="K134" s="262">
        <f>'Estación E1_Contagens'!CA238</f>
        <v>1</v>
      </c>
      <c r="L134" s="262">
        <f>'Estación E1_Contagens'!CB238</f>
        <v>0</v>
      </c>
      <c r="M134" s="262">
        <f>'Estación E1_Contagens'!CC238</f>
        <v>462</v>
      </c>
      <c r="N134" s="263"/>
      <c r="O134" s="262">
        <f t="shared" si="60"/>
        <v>413</v>
      </c>
      <c r="P134" s="262">
        <f t="shared" si="61"/>
        <v>48</v>
      </c>
      <c r="Q134" s="262">
        <f t="shared" si="62"/>
        <v>1</v>
      </c>
      <c r="R134" s="262">
        <f t="shared" si="63"/>
        <v>462</v>
      </c>
      <c r="S134" s="264" t="str">
        <f t="shared" si="66"/>
        <v/>
      </c>
      <c r="T134" s="272" t="str">
        <f>'Estación E1_Contagens'!CD238</f>
        <v/>
      </c>
      <c r="U134" s="48"/>
      <c r="V134" s="48"/>
      <c r="W134" s="48"/>
      <c r="X134" s="48"/>
      <c r="Y134" s="48"/>
      <c r="Z134" s="48"/>
      <c r="AA134" s="48"/>
      <c r="AB134" s="48"/>
      <c r="AC134" s="48"/>
    </row>
    <row r="135" spans="2:29" s="273" customFormat="1" ht="13.5">
      <c r="B135" s="15" t="s">
        <v>25</v>
      </c>
      <c r="C135" s="262">
        <f>'Estación E1_Contagens'!BS239</f>
        <v>448</v>
      </c>
      <c r="D135" s="262">
        <f>'Estación E1_Contagens'!BT239</f>
        <v>11</v>
      </c>
      <c r="E135" s="262">
        <f>'Estación E1_Contagens'!BU239</f>
        <v>0</v>
      </c>
      <c r="F135" s="262">
        <f>'Estación E1_Contagens'!BV239</f>
        <v>0</v>
      </c>
      <c r="G135" s="262">
        <f>'Estación E1_Contagens'!BW239</f>
        <v>42</v>
      </c>
      <c r="H135" s="262">
        <f>'Estación E1_Contagens'!BX239</f>
        <v>4</v>
      </c>
      <c r="I135" s="262">
        <f>'Estación E1_Contagens'!BY239</f>
        <v>0</v>
      </c>
      <c r="J135" s="262">
        <f>'Estación E1_Contagens'!BZ239</f>
        <v>0</v>
      </c>
      <c r="K135" s="262">
        <f>'Estación E1_Contagens'!CA239</f>
        <v>1</v>
      </c>
      <c r="L135" s="262">
        <f>'Estación E1_Contagens'!CB239</f>
        <v>0</v>
      </c>
      <c r="M135" s="262">
        <f>'Estación E1_Contagens'!CC239</f>
        <v>506</v>
      </c>
      <c r="N135" s="263"/>
      <c r="O135" s="262">
        <f t="shared" si="60"/>
        <v>448</v>
      </c>
      <c r="P135" s="262">
        <f t="shared" si="61"/>
        <v>57</v>
      </c>
      <c r="Q135" s="262">
        <f t="shared" si="62"/>
        <v>1</v>
      </c>
      <c r="R135" s="262">
        <f t="shared" si="63"/>
        <v>506</v>
      </c>
      <c r="S135" s="264" t="str">
        <f t="shared" si="66"/>
        <v/>
      </c>
      <c r="T135" s="272" t="str">
        <f>'Estación E1_Contagens'!CD239</f>
        <v/>
      </c>
      <c r="U135" s="48"/>
      <c r="V135" s="48"/>
      <c r="W135" s="48"/>
      <c r="X135" s="48"/>
      <c r="Y135" s="48"/>
      <c r="Z135" s="48"/>
      <c r="AA135" s="48"/>
      <c r="AB135" s="48"/>
      <c r="AC135" s="48"/>
    </row>
    <row r="136" spans="2:29" s="273" customFormat="1" ht="13.5">
      <c r="B136" s="15" t="s">
        <v>26</v>
      </c>
      <c r="C136" s="262">
        <f>'Estación E1_Contagens'!BS240</f>
        <v>423</v>
      </c>
      <c r="D136" s="262">
        <f>'Estación E1_Contagens'!BT240</f>
        <v>7</v>
      </c>
      <c r="E136" s="262">
        <f>'Estación E1_Contagens'!BU240</f>
        <v>0</v>
      </c>
      <c r="F136" s="262">
        <f>'Estación E1_Contagens'!BV240</f>
        <v>0</v>
      </c>
      <c r="G136" s="262">
        <f>'Estación E1_Contagens'!BW240</f>
        <v>32</v>
      </c>
      <c r="H136" s="262">
        <f>'Estación E1_Contagens'!BX240</f>
        <v>3</v>
      </c>
      <c r="I136" s="262">
        <f>'Estación E1_Contagens'!BY240</f>
        <v>0</v>
      </c>
      <c r="J136" s="262">
        <f>'Estación E1_Contagens'!BZ240</f>
        <v>0</v>
      </c>
      <c r="K136" s="262">
        <f>'Estación E1_Contagens'!CA240</f>
        <v>2</v>
      </c>
      <c r="L136" s="262">
        <f>'Estación E1_Contagens'!CB240</f>
        <v>0</v>
      </c>
      <c r="M136" s="262">
        <f>'Estación E1_Contagens'!CC240</f>
        <v>467</v>
      </c>
      <c r="N136" s="263"/>
      <c r="O136" s="262">
        <f t="shared" si="60"/>
        <v>423</v>
      </c>
      <c r="P136" s="262">
        <f t="shared" si="61"/>
        <v>42</v>
      </c>
      <c r="Q136" s="262">
        <f t="shared" si="62"/>
        <v>2</v>
      </c>
      <c r="R136" s="262">
        <f t="shared" si="63"/>
        <v>467</v>
      </c>
      <c r="S136" s="264" t="str">
        <f t="shared" si="66"/>
        <v/>
      </c>
      <c r="T136" s="272" t="str">
        <f>'Estación E1_Contagens'!CD240</f>
        <v/>
      </c>
      <c r="U136" s="48"/>
      <c r="V136" s="48"/>
      <c r="W136" s="48"/>
      <c r="X136" s="48"/>
      <c r="Y136" s="48"/>
      <c r="Z136" s="48"/>
      <c r="AA136" s="48"/>
      <c r="AB136" s="48"/>
      <c r="AC136" s="48"/>
    </row>
    <row r="137" spans="2:29" s="273" customFormat="1" ht="13.5">
      <c r="B137" s="15" t="s">
        <v>27</v>
      </c>
      <c r="C137" s="262">
        <f>'Estación E1_Contagens'!BS241</f>
        <v>458</v>
      </c>
      <c r="D137" s="262">
        <f>'Estación E1_Contagens'!BT241</f>
        <v>8</v>
      </c>
      <c r="E137" s="262">
        <f>'Estación E1_Contagens'!BU241</f>
        <v>0</v>
      </c>
      <c r="F137" s="262">
        <f>'Estación E1_Contagens'!BV241</f>
        <v>0</v>
      </c>
      <c r="G137" s="262">
        <f>'Estación E1_Contagens'!BW241</f>
        <v>37</v>
      </c>
      <c r="H137" s="262">
        <f>'Estación E1_Contagens'!BX241</f>
        <v>5</v>
      </c>
      <c r="I137" s="262">
        <f>'Estación E1_Contagens'!BY241</f>
        <v>0</v>
      </c>
      <c r="J137" s="262">
        <f>'Estación E1_Contagens'!BZ241</f>
        <v>0</v>
      </c>
      <c r="K137" s="262">
        <f>'Estación E1_Contagens'!CA241</f>
        <v>1</v>
      </c>
      <c r="L137" s="262">
        <f>'Estación E1_Contagens'!CB241</f>
        <v>0</v>
      </c>
      <c r="M137" s="262">
        <f>'Estación E1_Contagens'!CC241</f>
        <v>509</v>
      </c>
      <c r="N137" s="263"/>
      <c r="O137" s="262">
        <f t="shared" si="60"/>
        <v>458</v>
      </c>
      <c r="P137" s="262">
        <f t="shared" si="61"/>
        <v>50</v>
      </c>
      <c r="Q137" s="262">
        <f t="shared" si="62"/>
        <v>1</v>
      </c>
      <c r="R137" s="262">
        <f t="shared" si="63"/>
        <v>509</v>
      </c>
      <c r="S137" s="267" t="str">
        <f t="shared" ref="S137:S138" si="67">IF(T137=1,"HORA PICO DIA/TARDE",IF(T137=3,"HORA PICO TARDE",""))</f>
        <v/>
      </c>
      <c r="T137" s="272" t="str">
        <f>'Estación E1_Contagens'!CD241</f>
        <v/>
      </c>
      <c r="U137" s="48"/>
      <c r="V137" s="48"/>
      <c r="W137" s="48"/>
      <c r="X137" s="48"/>
      <c r="Y137" s="48"/>
      <c r="Z137" s="48"/>
      <c r="AA137" s="48"/>
      <c r="AB137" s="48"/>
      <c r="AC137" s="48"/>
    </row>
    <row r="138" spans="2:29" s="273" customFormat="1" ht="13.5">
      <c r="B138" s="15" t="s">
        <v>28</v>
      </c>
      <c r="C138" s="262">
        <f>'Estación E1_Contagens'!BS242</f>
        <v>600</v>
      </c>
      <c r="D138" s="262">
        <f>'Estación E1_Contagens'!BT242</f>
        <v>11</v>
      </c>
      <c r="E138" s="262">
        <f>'Estación E1_Contagens'!BU242</f>
        <v>0</v>
      </c>
      <c r="F138" s="262">
        <f>'Estación E1_Contagens'!BV242</f>
        <v>0</v>
      </c>
      <c r="G138" s="262">
        <f>'Estación E1_Contagens'!BW242</f>
        <v>25</v>
      </c>
      <c r="H138" s="262">
        <f>'Estación E1_Contagens'!BX242</f>
        <v>1</v>
      </c>
      <c r="I138" s="262">
        <f>'Estación E1_Contagens'!BY242</f>
        <v>0</v>
      </c>
      <c r="J138" s="262">
        <f>'Estación E1_Contagens'!BZ242</f>
        <v>2</v>
      </c>
      <c r="K138" s="262">
        <f>'Estación E1_Contagens'!CA242</f>
        <v>3</v>
      </c>
      <c r="L138" s="262">
        <f>'Estación E1_Contagens'!CB242</f>
        <v>0</v>
      </c>
      <c r="M138" s="262">
        <f>'Estación E1_Contagens'!CC242</f>
        <v>642</v>
      </c>
      <c r="N138" s="263"/>
      <c r="O138" s="262">
        <f t="shared" si="60"/>
        <v>600</v>
      </c>
      <c r="P138" s="262">
        <f t="shared" si="61"/>
        <v>39</v>
      </c>
      <c r="Q138" s="262">
        <f t="shared" si="62"/>
        <v>3</v>
      </c>
      <c r="R138" s="262">
        <f t="shared" si="63"/>
        <v>642</v>
      </c>
      <c r="S138" s="267" t="str">
        <f t="shared" si="67"/>
        <v/>
      </c>
      <c r="T138" s="272" t="str">
        <f>'Estación E1_Contagens'!CD242</f>
        <v/>
      </c>
      <c r="U138" s="48"/>
      <c r="V138" s="48"/>
      <c r="W138" s="48"/>
      <c r="X138" s="48"/>
      <c r="Y138" s="48"/>
      <c r="Z138" s="48"/>
      <c r="AA138" s="48"/>
      <c r="AB138" s="48"/>
      <c r="AC138" s="48"/>
    </row>
    <row r="139" spans="2:29" s="273" customFormat="1" ht="13.5">
      <c r="B139" s="15" t="s">
        <v>29</v>
      </c>
      <c r="C139" s="262">
        <f>'Estación E1_Contagens'!BS243</f>
        <v>620</v>
      </c>
      <c r="D139" s="262">
        <f>'Estación E1_Contagens'!BT243</f>
        <v>10</v>
      </c>
      <c r="E139" s="262">
        <f>'Estación E1_Contagens'!BU243</f>
        <v>1</v>
      </c>
      <c r="F139" s="262">
        <f>'Estación E1_Contagens'!BV243</f>
        <v>0</v>
      </c>
      <c r="G139" s="262">
        <f>'Estación E1_Contagens'!BW243</f>
        <v>27</v>
      </c>
      <c r="H139" s="262">
        <f>'Estación E1_Contagens'!BX243</f>
        <v>4</v>
      </c>
      <c r="I139" s="262">
        <f>'Estación E1_Contagens'!BY243</f>
        <v>0</v>
      </c>
      <c r="J139" s="262">
        <f>'Estación E1_Contagens'!BZ243</f>
        <v>0</v>
      </c>
      <c r="K139" s="262">
        <f>'Estación E1_Contagens'!CA243</f>
        <v>1</v>
      </c>
      <c r="L139" s="262">
        <f>'Estación E1_Contagens'!CB243</f>
        <v>0</v>
      </c>
      <c r="M139" s="262">
        <f>'Estación E1_Contagens'!CC243</f>
        <v>663</v>
      </c>
      <c r="N139" s="263"/>
      <c r="O139" s="262">
        <f t="shared" si="60"/>
        <v>620</v>
      </c>
      <c r="P139" s="262">
        <f t="shared" si="61"/>
        <v>42</v>
      </c>
      <c r="Q139" s="262">
        <f t="shared" si="62"/>
        <v>1</v>
      </c>
      <c r="R139" s="262">
        <f t="shared" si="63"/>
        <v>663</v>
      </c>
      <c r="S139" s="267" t="str">
        <f>IF(T139=1,"HORA PICO DIA/TARDE",IF(T139=3,"HORA PICO TARDE",""))</f>
        <v>HORA PICO TARDE</v>
      </c>
      <c r="T139" s="272">
        <f>'Estación E1_Contagens'!CD243</f>
        <v>3</v>
      </c>
      <c r="U139" s="48"/>
      <c r="V139" s="48"/>
      <c r="W139" s="48"/>
      <c r="X139" s="48"/>
      <c r="Y139" s="48"/>
      <c r="Z139" s="48"/>
      <c r="AA139" s="48"/>
      <c r="AB139" s="48"/>
      <c r="AC139" s="48"/>
    </row>
    <row r="140" spans="2:29" s="273" customFormat="1" ht="13.5">
      <c r="B140" s="15" t="s">
        <v>30</v>
      </c>
      <c r="C140" s="262">
        <f>'Estación E1_Contagens'!BS244</f>
        <v>586</v>
      </c>
      <c r="D140" s="262">
        <f>'Estación E1_Contagens'!BT244</f>
        <v>6</v>
      </c>
      <c r="E140" s="262">
        <f>'Estación E1_Contagens'!BU244</f>
        <v>0</v>
      </c>
      <c r="F140" s="262">
        <f>'Estación E1_Contagens'!BV244</f>
        <v>0</v>
      </c>
      <c r="G140" s="262">
        <f>'Estación E1_Contagens'!BW244</f>
        <v>13</v>
      </c>
      <c r="H140" s="262">
        <f>'Estación E1_Contagens'!BX244</f>
        <v>3</v>
      </c>
      <c r="I140" s="262">
        <f>'Estación E1_Contagens'!BY244</f>
        <v>0</v>
      </c>
      <c r="J140" s="262">
        <f>'Estación E1_Contagens'!BZ244</f>
        <v>1</v>
      </c>
      <c r="K140" s="262">
        <f>'Estación E1_Contagens'!CA244</f>
        <v>0</v>
      </c>
      <c r="L140" s="262">
        <f>'Estación E1_Contagens'!CB244</f>
        <v>0</v>
      </c>
      <c r="M140" s="262">
        <f>'Estación E1_Contagens'!CC244</f>
        <v>609</v>
      </c>
      <c r="N140" s="263"/>
      <c r="O140" s="262">
        <f t="shared" si="60"/>
        <v>586</v>
      </c>
      <c r="P140" s="262">
        <f t="shared" si="61"/>
        <v>23</v>
      </c>
      <c r="Q140" s="262">
        <f t="shared" si="62"/>
        <v>0</v>
      </c>
      <c r="R140" s="262">
        <f t="shared" si="63"/>
        <v>609</v>
      </c>
      <c r="S140" s="267" t="str">
        <f t="shared" ref="S140" si="68">IF(T140=1,"HORA PICO DIA/TARDE",IF(T140=3,"HORA PICO TARDE",""))</f>
        <v/>
      </c>
      <c r="T140" s="272" t="str">
        <f>'Estación E1_Contagens'!CD244</f>
        <v/>
      </c>
      <c r="U140" s="48"/>
      <c r="V140" s="48"/>
      <c r="W140" s="48"/>
      <c r="X140" s="48"/>
      <c r="Y140" s="48"/>
      <c r="Z140" s="48"/>
      <c r="AA140" s="48"/>
      <c r="AB140" s="48"/>
      <c r="AC140" s="48"/>
    </row>
    <row r="141" spans="2:29" s="273" customFormat="1" ht="13.5">
      <c r="B141" s="15" t="s">
        <v>31</v>
      </c>
      <c r="C141" s="262">
        <f>'Estación E1_Contagens'!BS245</f>
        <v>527</v>
      </c>
      <c r="D141" s="262">
        <f>'Estación E1_Contagens'!BT245</f>
        <v>6</v>
      </c>
      <c r="E141" s="262">
        <f>'Estación E1_Contagens'!BU245</f>
        <v>0</v>
      </c>
      <c r="F141" s="262">
        <f>'Estación E1_Contagens'!BV245</f>
        <v>0</v>
      </c>
      <c r="G141" s="262">
        <f>'Estación E1_Contagens'!BW245</f>
        <v>8</v>
      </c>
      <c r="H141" s="262">
        <f>'Estación E1_Contagens'!BX245</f>
        <v>0</v>
      </c>
      <c r="I141" s="262">
        <f>'Estación E1_Contagens'!BY245</f>
        <v>0</v>
      </c>
      <c r="J141" s="262">
        <f>'Estación E1_Contagens'!BZ245</f>
        <v>0</v>
      </c>
      <c r="K141" s="262">
        <f>'Estación E1_Contagens'!CA245</f>
        <v>0</v>
      </c>
      <c r="L141" s="262">
        <f>'Estación E1_Contagens'!CB245</f>
        <v>0</v>
      </c>
      <c r="M141" s="262">
        <f>'Estación E1_Contagens'!CC245</f>
        <v>541</v>
      </c>
      <c r="N141" s="263"/>
      <c r="O141" s="262">
        <f t="shared" si="60"/>
        <v>527</v>
      </c>
      <c r="P141" s="262">
        <f t="shared" si="61"/>
        <v>14</v>
      </c>
      <c r="Q141" s="262">
        <f t="shared" si="62"/>
        <v>0</v>
      </c>
      <c r="R141" s="262">
        <f t="shared" si="63"/>
        <v>541</v>
      </c>
      <c r="S141" s="264" t="str">
        <f t="shared" ref="S141:S144" si="69">IF(T141=1,"HORA PICO DIA","")</f>
        <v/>
      </c>
      <c r="T141" s="272" t="str">
        <f>'Estación E1_Contagens'!CD245</f>
        <v/>
      </c>
      <c r="U141" s="48"/>
      <c r="V141" s="48"/>
      <c r="W141" s="48"/>
      <c r="X141" s="48"/>
      <c r="Y141" s="48"/>
      <c r="Z141" s="48"/>
      <c r="AA141" s="48"/>
      <c r="AB141" s="48"/>
      <c r="AC141" s="48"/>
    </row>
    <row r="142" spans="2:29" s="273" customFormat="1" ht="13.5">
      <c r="B142" s="15" t="s">
        <v>32</v>
      </c>
      <c r="C142" s="262">
        <f>'Estación E1_Contagens'!BS246</f>
        <v>348</v>
      </c>
      <c r="D142" s="262">
        <f>'Estación E1_Contagens'!BT246</f>
        <v>4</v>
      </c>
      <c r="E142" s="262">
        <f>'Estación E1_Contagens'!BU246</f>
        <v>0</v>
      </c>
      <c r="F142" s="262">
        <f>'Estación E1_Contagens'!BV246</f>
        <v>0</v>
      </c>
      <c r="G142" s="262">
        <f>'Estación E1_Contagens'!BW246</f>
        <v>10</v>
      </c>
      <c r="H142" s="262">
        <f>'Estación E1_Contagens'!BX246</f>
        <v>2</v>
      </c>
      <c r="I142" s="262">
        <f>'Estación E1_Contagens'!BY246</f>
        <v>0</v>
      </c>
      <c r="J142" s="262">
        <f>'Estación E1_Contagens'!BZ246</f>
        <v>0</v>
      </c>
      <c r="K142" s="262">
        <f>'Estación E1_Contagens'!CA246</f>
        <v>0</v>
      </c>
      <c r="L142" s="262">
        <f>'Estación E1_Contagens'!CB246</f>
        <v>0</v>
      </c>
      <c r="M142" s="262">
        <f>'Estación E1_Contagens'!CC246</f>
        <v>364</v>
      </c>
      <c r="N142" s="263"/>
      <c r="O142" s="262">
        <f t="shared" si="60"/>
        <v>348</v>
      </c>
      <c r="P142" s="262">
        <f t="shared" si="61"/>
        <v>16</v>
      </c>
      <c r="Q142" s="262">
        <f t="shared" si="62"/>
        <v>0</v>
      </c>
      <c r="R142" s="262">
        <f t="shared" si="63"/>
        <v>364</v>
      </c>
      <c r="S142" s="264" t="str">
        <f t="shared" si="69"/>
        <v/>
      </c>
      <c r="T142" s="272" t="str">
        <f>'Estación E1_Contagens'!CD246</f>
        <v/>
      </c>
      <c r="U142" s="48"/>
      <c r="V142" s="48"/>
      <c r="W142" s="48"/>
      <c r="X142" s="48"/>
      <c r="Y142" s="48"/>
      <c r="Z142" s="48"/>
      <c r="AA142" s="48"/>
      <c r="AB142" s="48"/>
      <c r="AC142" s="48"/>
    </row>
    <row r="143" spans="2:29" s="273" customFormat="1" ht="13.5">
      <c r="B143" s="15" t="s">
        <v>33</v>
      </c>
      <c r="C143" s="262">
        <f>'Estación E1_Contagens'!BS247</f>
        <v>287</v>
      </c>
      <c r="D143" s="262">
        <f>'Estación E1_Contagens'!BT247</f>
        <v>6</v>
      </c>
      <c r="E143" s="262">
        <f>'Estación E1_Contagens'!BU247</f>
        <v>0</v>
      </c>
      <c r="F143" s="262">
        <f>'Estación E1_Contagens'!BV247</f>
        <v>0</v>
      </c>
      <c r="G143" s="262">
        <f>'Estación E1_Contagens'!BW247</f>
        <v>10</v>
      </c>
      <c r="H143" s="262">
        <f>'Estación E1_Contagens'!BX247</f>
        <v>7</v>
      </c>
      <c r="I143" s="262">
        <f>'Estación E1_Contagens'!BY247</f>
        <v>1</v>
      </c>
      <c r="J143" s="262">
        <f>'Estación E1_Contagens'!BZ247</f>
        <v>0</v>
      </c>
      <c r="K143" s="262">
        <f>'Estación E1_Contagens'!CA247</f>
        <v>0</v>
      </c>
      <c r="L143" s="262">
        <f>'Estación E1_Contagens'!CB247</f>
        <v>0</v>
      </c>
      <c r="M143" s="262">
        <f>'Estación E1_Contagens'!CC247</f>
        <v>311</v>
      </c>
      <c r="N143" s="263"/>
      <c r="O143" s="262">
        <f t="shared" si="60"/>
        <v>287</v>
      </c>
      <c r="P143" s="262">
        <f t="shared" si="61"/>
        <v>24</v>
      </c>
      <c r="Q143" s="262">
        <f t="shared" si="62"/>
        <v>0</v>
      </c>
      <c r="R143" s="262">
        <f t="shared" si="63"/>
        <v>311</v>
      </c>
      <c r="S143" s="264" t="str">
        <f t="shared" si="69"/>
        <v/>
      </c>
      <c r="T143" s="272" t="str">
        <f>'Estación E1_Contagens'!CD247</f>
        <v/>
      </c>
      <c r="U143" s="48"/>
      <c r="V143" s="48"/>
      <c r="W143" s="48"/>
      <c r="X143" s="48"/>
      <c r="Y143" s="48"/>
      <c r="Z143" s="48"/>
      <c r="AA143" s="48"/>
      <c r="AB143" s="48"/>
      <c r="AC143" s="48"/>
    </row>
    <row r="144" spans="2:29" ht="13.5">
      <c r="B144" s="15" t="s">
        <v>34</v>
      </c>
      <c r="C144" s="262">
        <f>'Estación E1_Contagens'!BS248</f>
        <v>218</v>
      </c>
      <c r="D144" s="262">
        <f>'Estación E1_Contagens'!BT248</f>
        <v>8</v>
      </c>
      <c r="E144" s="262">
        <f>'Estación E1_Contagens'!BU248</f>
        <v>0</v>
      </c>
      <c r="F144" s="262">
        <f>'Estación E1_Contagens'!BV248</f>
        <v>0</v>
      </c>
      <c r="G144" s="262">
        <f>'Estación E1_Contagens'!BW248</f>
        <v>7</v>
      </c>
      <c r="H144" s="262">
        <f>'Estación E1_Contagens'!BX248</f>
        <v>0</v>
      </c>
      <c r="I144" s="262">
        <f>'Estación E1_Contagens'!BY248</f>
        <v>0</v>
      </c>
      <c r="J144" s="262">
        <f>'Estación E1_Contagens'!BZ248</f>
        <v>0</v>
      </c>
      <c r="K144" s="262">
        <f>'Estación E1_Contagens'!CA248</f>
        <v>0</v>
      </c>
      <c r="L144" s="262">
        <f>'Estación E1_Contagens'!CB248</f>
        <v>0</v>
      </c>
      <c r="M144" s="262">
        <f>'Estación E1_Contagens'!CC248</f>
        <v>233</v>
      </c>
      <c r="N144" s="263"/>
      <c r="O144" s="262">
        <f t="shared" si="60"/>
        <v>218</v>
      </c>
      <c r="P144" s="262">
        <f t="shared" si="61"/>
        <v>15</v>
      </c>
      <c r="Q144" s="262">
        <f t="shared" si="62"/>
        <v>0</v>
      </c>
      <c r="R144" s="262">
        <f t="shared" si="63"/>
        <v>233</v>
      </c>
      <c r="S144" s="264" t="str">
        <f t="shared" si="69"/>
        <v/>
      </c>
      <c r="T144" s="272" t="str">
        <f>'Estación E1_Contagens'!CD248</f>
        <v/>
      </c>
      <c r="U144" s="48"/>
      <c r="V144" s="48"/>
      <c r="W144" s="48"/>
      <c r="X144" s="48"/>
      <c r="Y144" s="48"/>
      <c r="Z144" s="48"/>
      <c r="AA144" s="48"/>
      <c r="AB144" s="48"/>
      <c r="AC144" s="48"/>
    </row>
    <row r="145" spans="2:29" ht="13.5">
      <c r="B145" s="18"/>
      <c r="C145" s="263"/>
      <c r="D145" s="263"/>
      <c r="E145" s="263"/>
      <c r="F145" s="263"/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  <c r="Q145" s="263"/>
      <c r="R145" s="263"/>
    </row>
    <row r="146" spans="2:29" ht="12.75">
      <c r="B146" s="19" t="s">
        <v>8</v>
      </c>
      <c r="C146" s="269">
        <f>SUM(C121:C144)</f>
        <v>8782</v>
      </c>
      <c r="D146" s="269">
        <f t="shared" ref="D146:J146" si="70">SUM(D121:D144)</f>
        <v>150</v>
      </c>
      <c r="E146" s="269">
        <f t="shared" si="70"/>
        <v>6</v>
      </c>
      <c r="F146" s="269">
        <f t="shared" si="70"/>
        <v>1</v>
      </c>
      <c r="G146" s="269">
        <f t="shared" si="70"/>
        <v>527</v>
      </c>
      <c r="H146" s="269">
        <f t="shared" si="70"/>
        <v>54</v>
      </c>
      <c r="I146" s="269">
        <f t="shared" si="70"/>
        <v>2</v>
      </c>
      <c r="J146" s="269">
        <f t="shared" si="70"/>
        <v>8</v>
      </c>
      <c r="K146" s="269">
        <f>SUM(K121:K144)</f>
        <v>22</v>
      </c>
      <c r="L146" s="269">
        <f>SUM(L121:L144)</f>
        <v>0</v>
      </c>
      <c r="M146" s="269">
        <f>SUM(M121:M144)</f>
        <v>9552</v>
      </c>
      <c r="N146" s="270"/>
      <c r="O146" s="269">
        <f>SUM(O121:O144)</f>
        <v>8782</v>
      </c>
      <c r="P146" s="269">
        <f>SUM(P121:P144)</f>
        <v>748</v>
      </c>
      <c r="Q146" s="269">
        <f>SUM(Q121:Q144)</f>
        <v>22</v>
      </c>
      <c r="R146" s="269">
        <f>SUM(R121:R144)</f>
        <v>9552</v>
      </c>
    </row>
    <row r="150" spans="2:29">
      <c r="B150" s="244" t="str">
        <f>'Estación E1_Contagens'!B323</f>
        <v>ESTUDO DE CONTAGENS DE FLUXO VEICULAR</v>
      </c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4"/>
      <c r="N150" s="244"/>
      <c r="O150" s="244"/>
      <c r="P150" s="244"/>
      <c r="Q150" s="244"/>
      <c r="R150" s="244"/>
      <c r="S150" s="245"/>
      <c r="T150" s="244"/>
      <c r="U150" s="244"/>
      <c r="V150" s="244"/>
      <c r="W150" s="244"/>
      <c r="X150" s="244"/>
      <c r="Y150" s="244"/>
      <c r="Z150" s="244"/>
      <c r="AA150" s="244"/>
      <c r="AB150" s="244"/>
      <c r="AC150" s="244"/>
    </row>
    <row r="151" spans="2:29">
      <c r="B151" s="247" t="str">
        <f>'Estación E1_Contagens'!B324</f>
        <v>VIA</v>
      </c>
      <c r="C151" s="248" t="str">
        <f>'Estación E1_Contagens'!C324</f>
        <v>Av. Néstor Gambetta</v>
      </c>
      <c r="D151" s="248"/>
      <c r="E151" s="248"/>
      <c r="F151" s="248"/>
      <c r="G151" s="248"/>
      <c r="H151" s="247" t="str">
        <f>'Estación E1_Contagens'!G324</f>
        <v>DATA</v>
      </c>
      <c r="I151" s="248"/>
      <c r="J151" s="250" t="str">
        <f>'Estación E1_Contagens'!J324</f>
        <v>Martes 28 de Septiembre del 2010</v>
      </c>
      <c r="K151" s="249"/>
      <c r="L151" s="247"/>
      <c r="M151" s="249"/>
      <c r="N151" s="251"/>
      <c r="U151" s="247"/>
      <c r="V151" s="253"/>
      <c r="W151" s="253"/>
      <c r="X151" s="253"/>
      <c r="AA151" s="254"/>
    </row>
    <row r="152" spans="2:29">
      <c r="B152" s="247" t="str">
        <f>'Estación E1_Contagens'!B325</f>
        <v>LOCALIZAÇÃO</v>
      </c>
      <c r="C152" s="248" t="str">
        <f>'Estación E1_Contagens'!C325</f>
        <v>Grifo Repsol - AAHH Escudero (Km. 3 + 400)</v>
      </c>
      <c r="D152" s="248"/>
      <c r="E152" s="248"/>
      <c r="F152" s="248"/>
      <c r="G152" s="248"/>
      <c r="H152" s="247" t="str">
        <f>'Estación E1_Contagens'!G325</f>
        <v>CLASIFICADOR</v>
      </c>
      <c r="I152" s="248"/>
      <c r="J152" s="250" t="str">
        <f>'Estación E1_Contagens'!J325</f>
        <v>Celia Velásquez Vargas- Wenceslao Y. Calzado Castillo</v>
      </c>
      <c r="K152" s="247"/>
      <c r="L152" s="247"/>
      <c r="M152" s="246"/>
      <c r="N152" s="251"/>
      <c r="U152" s="247"/>
      <c r="V152" s="253"/>
      <c r="W152" s="253"/>
      <c r="X152" s="253"/>
      <c r="AA152" s="254"/>
    </row>
    <row r="153" spans="2:29">
      <c r="B153" s="247" t="str">
        <f>'Estación E1_Contagens'!B326</f>
        <v>SENTIDO</v>
      </c>
      <c r="C153" s="248" t="str">
        <f>'Estación E1_Contagens'!C326</f>
        <v>Panamericana Norte a Ventanilla</v>
      </c>
      <c r="D153" s="248"/>
      <c r="E153" s="248"/>
      <c r="F153" s="248"/>
      <c r="G153" s="248"/>
      <c r="H153" s="247" t="str">
        <f>'Estación E1_Contagens'!G326</f>
        <v>RESPONSÁVEL</v>
      </c>
      <c r="I153" s="248"/>
      <c r="J153" s="250" t="str">
        <f>'Estación E1_Contagens'!J326</f>
        <v>RICHARD SALVADOR TIXE</v>
      </c>
      <c r="K153" s="246"/>
      <c r="L153" s="247"/>
      <c r="M153" s="246"/>
      <c r="N153" s="251"/>
      <c r="U153" s="247"/>
      <c r="V153" s="253"/>
      <c r="W153" s="253"/>
      <c r="X153" s="253"/>
      <c r="AA153" s="254"/>
    </row>
    <row r="154" spans="2:29"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</row>
    <row r="155" spans="2:29" ht="12.75" customHeight="1">
      <c r="B155" s="381" t="s">
        <v>3</v>
      </c>
      <c r="C155" s="381" t="s">
        <v>45</v>
      </c>
      <c r="D155" s="383" t="s">
        <v>55</v>
      </c>
      <c r="E155" s="384"/>
      <c r="F155" s="385"/>
      <c r="G155" s="383" t="s">
        <v>56</v>
      </c>
      <c r="H155" s="384"/>
      <c r="I155" s="384"/>
      <c r="J155" s="385"/>
      <c r="K155" s="389" t="s">
        <v>40</v>
      </c>
      <c r="L155" s="381" t="s">
        <v>7</v>
      </c>
      <c r="M155" s="381" t="s">
        <v>8</v>
      </c>
      <c r="N155" s="257"/>
      <c r="O155" s="381" t="s">
        <v>45</v>
      </c>
      <c r="P155" s="381" t="s">
        <v>46</v>
      </c>
      <c r="Q155" s="381" t="s">
        <v>236</v>
      </c>
      <c r="R155" s="381" t="s">
        <v>8</v>
      </c>
      <c r="T155" s="48"/>
      <c r="U155" s="48"/>
      <c r="V155" s="48"/>
      <c r="W155" s="48"/>
      <c r="X155" s="48"/>
      <c r="Y155" s="48"/>
      <c r="Z155" s="48"/>
      <c r="AA155" s="48"/>
      <c r="AB155" s="48"/>
      <c r="AC155" s="48"/>
    </row>
    <row r="156" spans="2:29">
      <c r="B156" s="382"/>
      <c r="C156" s="382"/>
      <c r="D156" s="386"/>
      <c r="E156" s="387"/>
      <c r="F156" s="388"/>
      <c r="G156" s="386"/>
      <c r="H156" s="387"/>
      <c r="I156" s="387"/>
      <c r="J156" s="388"/>
      <c r="K156" s="390"/>
      <c r="L156" s="382"/>
      <c r="M156" s="382"/>
      <c r="N156" s="257"/>
      <c r="O156" s="382"/>
      <c r="P156" s="382"/>
      <c r="Q156" s="382"/>
      <c r="R156" s="382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</row>
    <row r="157" spans="2:29">
      <c r="B157" s="259"/>
      <c r="C157" s="259"/>
      <c r="D157" s="259" t="s">
        <v>194</v>
      </c>
      <c r="E157" s="259" t="s">
        <v>195</v>
      </c>
      <c r="F157" s="259" t="s">
        <v>196</v>
      </c>
      <c r="G157" s="259" t="s">
        <v>194</v>
      </c>
      <c r="H157" s="259" t="s">
        <v>195</v>
      </c>
      <c r="I157" s="259" t="s">
        <v>196</v>
      </c>
      <c r="J157" s="259" t="s">
        <v>44</v>
      </c>
      <c r="K157" s="259"/>
      <c r="L157" s="259"/>
      <c r="M157" s="259"/>
      <c r="N157" s="260"/>
      <c r="O157" s="259"/>
      <c r="P157" s="259"/>
      <c r="Q157" s="259"/>
      <c r="R157" s="259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</row>
    <row r="158" spans="2:29" ht="13.5">
      <c r="B158" s="15" t="s">
        <v>11</v>
      </c>
      <c r="C158" s="262">
        <f>'Estación E1_Contagens'!BS332</f>
        <v>113</v>
      </c>
      <c r="D158" s="262">
        <f>'Estación E1_Contagens'!BT332</f>
        <v>3</v>
      </c>
      <c r="E158" s="262">
        <f>'Estación E1_Contagens'!BU332</f>
        <v>0</v>
      </c>
      <c r="F158" s="262">
        <f>'Estación E1_Contagens'!BV332</f>
        <v>0</v>
      </c>
      <c r="G158" s="262">
        <f>'Estación E1_Contagens'!BW332</f>
        <v>2</v>
      </c>
      <c r="H158" s="262">
        <f>'Estación E1_Contagens'!BX332</f>
        <v>0</v>
      </c>
      <c r="I158" s="262">
        <f>'Estación E1_Contagens'!BY332</f>
        <v>0</v>
      </c>
      <c r="J158" s="262">
        <f>'Estación E1_Contagens'!BZ332</f>
        <v>0</v>
      </c>
      <c r="K158" s="262">
        <f>'Estación E1_Contagens'!CA332</f>
        <v>0</v>
      </c>
      <c r="L158" s="262">
        <f>'Estación E1_Contagens'!CB332</f>
        <v>0</v>
      </c>
      <c r="M158" s="262">
        <f>'Estación E1_Contagens'!CC332</f>
        <v>118</v>
      </c>
      <c r="N158" s="263"/>
      <c r="O158" s="262">
        <f>C158</f>
        <v>113</v>
      </c>
      <c r="P158" s="262">
        <f>SUM(D158:J158)</f>
        <v>5</v>
      </c>
      <c r="Q158" s="262">
        <f>SUM(K158:L158)</f>
        <v>0</v>
      </c>
      <c r="R158" s="262">
        <f>SUM(O158:Q158)</f>
        <v>118</v>
      </c>
      <c r="S158" s="264" t="str">
        <f>IF(T158=1,"HORA PICO DIA","")</f>
        <v/>
      </c>
      <c r="T158" s="272" t="str">
        <f>'Estación E1_Contagens'!CD332</f>
        <v/>
      </c>
      <c r="U158" s="48"/>
      <c r="V158" s="48"/>
      <c r="W158" s="48"/>
      <c r="X158" s="48"/>
      <c r="Y158" s="48"/>
      <c r="Z158" s="48"/>
      <c r="AA158" s="48"/>
      <c r="AB158" s="48"/>
      <c r="AC158" s="48"/>
    </row>
    <row r="159" spans="2:29" ht="13.5">
      <c r="B159" s="15" t="s">
        <v>12</v>
      </c>
      <c r="C159" s="262">
        <f>'Estación E1_Contagens'!BS333</f>
        <v>73</v>
      </c>
      <c r="D159" s="262">
        <f>'Estación E1_Contagens'!BT333</f>
        <v>0</v>
      </c>
      <c r="E159" s="262">
        <f>'Estación E1_Contagens'!BU333</f>
        <v>0</v>
      </c>
      <c r="F159" s="262">
        <f>'Estación E1_Contagens'!BV333</f>
        <v>0</v>
      </c>
      <c r="G159" s="262">
        <f>'Estación E1_Contagens'!BW333</f>
        <v>1</v>
      </c>
      <c r="H159" s="262">
        <f>'Estación E1_Contagens'!BX333</f>
        <v>0</v>
      </c>
      <c r="I159" s="262">
        <f>'Estación E1_Contagens'!BY333</f>
        <v>0</v>
      </c>
      <c r="J159" s="262">
        <f>'Estación E1_Contagens'!BZ333</f>
        <v>0</v>
      </c>
      <c r="K159" s="262">
        <f>'Estación E1_Contagens'!CA333</f>
        <v>0</v>
      </c>
      <c r="L159" s="262">
        <f>'Estación E1_Contagens'!CB333</f>
        <v>0</v>
      </c>
      <c r="M159" s="262">
        <f>'Estación E1_Contagens'!CC333</f>
        <v>74</v>
      </c>
      <c r="N159" s="263"/>
      <c r="O159" s="262">
        <f t="shared" ref="O159:O181" si="71">C159</f>
        <v>73</v>
      </c>
      <c r="P159" s="262">
        <f t="shared" ref="P159:P181" si="72">SUM(D159:J159)</f>
        <v>1</v>
      </c>
      <c r="Q159" s="262">
        <f t="shared" ref="Q159:Q181" si="73">SUM(K159:L159)</f>
        <v>0</v>
      </c>
      <c r="R159" s="262">
        <f t="shared" ref="R159:R181" si="74">SUM(O159:Q159)</f>
        <v>74</v>
      </c>
      <c r="S159" s="264" t="str">
        <f t="shared" ref="S159:S163" si="75">IF(T159=1,"HORA PICO DIA","")</f>
        <v/>
      </c>
      <c r="T159" s="272" t="str">
        <f>'Estación E1_Contagens'!CD333</f>
        <v/>
      </c>
      <c r="U159" s="48"/>
      <c r="V159" s="48"/>
      <c r="W159" s="48"/>
      <c r="X159" s="48"/>
      <c r="Y159" s="48"/>
      <c r="Z159" s="48"/>
      <c r="AA159" s="48"/>
      <c r="AB159" s="48"/>
      <c r="AC159" s="48"/>
    </row>
    <row r="160" spans="2:29" ht="13.5">
      <c r="B160" s="15" t="s">
        <v>13</v>
      </c>
      <c r="C160" s="262">
        <f>'Estación E1_Contagens'!BS334</f>
        <v>50</v>
      </c>
      <c r="D160" s="262">
        <f>'Estación E1_Contagens'!BT334</f>
        <v>0</v>
      </c>
      <c r="E160" s="262">
        <f>'Estación E1_Contagens'!BU334</f>
        <v>0</v>
      </c>
      <c r="F160" s="262">
        <f>'Estación E1_Contagens'!BV334</f>
        <v>0</v>
      </c>
      <c r="G160" s="262">
        <f>'Estación E1_Contagens'!BW334</f>
        <v>6</v>
      </c>
      <c r="H160" s="262">
        <f>'Estación E1_Contagens'!BX334</f>
        <v>0</v>
      </c>
      <c r="I160" s="262">
        <f>'Estación E1_Contagens'!BY334</f>
        <v>0</v>
      </c>
      <c r="J160" s="262">
        <f>'Estación E1_Contagens'!BZ334</f>
        <v>0</v>
      </c>
      <c r="K160" s="262">
        <f>'Estación E1_Contagens'!CA334</f>
        <v>2</v>
      </c>
      <c r="L160" s="262">
        <f>'Estación E1_Contagens'!CB334</f>
        <v>0</v>
      </c>
      <c r="M160" s="262">
        <f>'Estación E1_Contagens'!CC334</f>
        <v>58</v>
      </c>
      <c r="N160" s="263"/>
      <c r="O160" s="262">
        <f t="shared" si="71"/>
        <v>50</v>
      </c>
      <c r="P160" s="262">
        <f t="shared" si="72"/>
        <v>6</v>
      </c>
      <c r="Q160" s="262">
        <f t="shared" si="73"/>
        <v>2</v>
      </c>
      <c r="R160" s="262">
        <f t="shared" si="74"/>
        <v>58</v>
      </c>
      <c r="S160" s="264" t="str">
        <f t="shared" si="75"/>
        <v/>
      </c>
      <c r="T160" s="272" t="str">
        <f>'Estación E1_Contagens'!CD334</f>
        <v/>
      </c>
      <c r="U160" s="48"/>
      <c r="V160" s="48"/>
      <c r="W160" s="48"/>
      <c r="X160" s="48"/>
      <c r="Y160" s="48"/>
      <c r="Z160" s="48"/>
      <c r="AA160" s="48"/>
      <c r="AB160" s="48"/>
      <c r="AC160" s="48"/>
    </row>
    <row r="161" spans="2:29" ht="13.5">
      <c r="B161" s="15" t="s">
        <v>14</v>
      </c>
      <c r="C161" s="262">
        <f>'Estación E1_Contagens'!BS335</f>
        <v>40</v>
      </c>
      <c r="D161" s="262">
        <f>'Estación E1_Contagens'!BT335</f>
        <v>0</v>
      </c>
      <c r="E161" s="262">
        <f>'Estación E1_Contagens'!BU335</f>
        <v>0</v>
      </c>
      <c r="F161" s="262">
        <f>'Estación E1_Contagens'!BV335</f>
        <v>0</v>
      </c>
      <c r="G161" s="262">
        <f>'Estación E1_Contagens'!BW335</f>
        <v>7</v>
      </c>
      <c r="H161" s="262">
        <f>'Estación E1_Contagens'!BX335</f>
        <v>2</v>
      </c>
      <c r="I161" s="262">
        <f>'Estación E1_Contagens'!BY335</f>
        <v>0</v>
      </c>
      <c r="J161" s="262">
        <f>'Estación E1_Contagens'!BZ335</f>
        <v>0</v>
      </c>
      <c r="K161" s="262">
        <f>'Estación E1_Contagens'!CA335</f>
        <v>0</v>
      </c>
      <c r="L161" s="262">
        <f>'Estación E1_Contagens'!CB335</f>
        <v>0</v>
      </c>
      <c r="M161" s="262">
        <f>'Estación E1_Contagens'!CC335</f>
        <v>49</v>
      </c>
      <c r="N161" s="263"/>
      <c r="O161" s="262">
        <f t="shared" si="71"/>
        <v>40</v>
      </c>
      <c r="P161" s="262">
        <f t="shared" si="72"/>
        <v>9</v>
      </c>
      <c r="Q161" s="262">
        <f t="shared" si="73"/>
        <v>0</v>
      </c>
      <c r="R161" s="262">
        <f t="shared" si="74"/>
        <v>49</v>
      </c>
      <c r="S161" s="264" t="str">
        <f t="shared" si="75"/>
        <v/>
      </c>
      <c r="T161" s="272" t="str">
        <f>'Estación E1_Contagens'!CD335</f>
        <v/>
      </c>
      <c r="U161" s="48"/>
      <c r="V161" s="48"/>
      <c r="W161" s="48"/>
      <c r="X161" s="48"/>
      <c r="Y161" s="48"/>
      <c r="Z161" s="48"/>
      <c r="AA161" s="48"/>
      <c r="AB161" s="48"/>
      <c r="AC161" s="48"/>
    </row>
    <row r="162" spans="2:29" ht="13.5">
      <c r="B162" s="15" t="s">
        <v>15</v>
      </c>
      <c r="C162" s="262">
        <f>'Estación E1_Contagens'!BS336</f>
        <v>87</v>
      </c>
      <c r="D162" s="262">
        <f>'Estación E1_Contagens'!BT336</f>
        <v>0</v>
      </c>
      <c r="E162" s="262">
        <f>'Estación E1_Contagens'!BU336</f>
        <v>0</v>
      </c>
      <c r="F162" s="262">
        <f>'Estación E1_Contagens'!BV336</f>
        <v>0</v>
      </c>
      <c r="G162" s="262">
        <f>'Estación E1_Contagens'!BW336</f>
        <v>13</v>
      </c>
      <c r="H162" s="262">
        <f>'Estación E1_Contagens'!BX336</f>
        <v>0</v>
      </c>
      <c r="I162" s="262">
        <f>'Estación E1_Contagens'!BY336</f>
        <v>0</v>
      </c>
      <c r="J162" s="262">
        <f>'Estación E1_Contagens'!BZ336</f>
        <v>0</v>
      </c>
      <c r="K162" s="262">
        <f>'Estación E1_Contagens'!CA336</f>
        <v>2</v>
      </c>
      <c r="L162" s="262">
        <f>'Estación E1_Contagens'!CB336</f>
        <v>0</v>
      </c>
      <c r="M162" s="262">
        <f>'Estación E1_Contagens'!CC336</f>
        <v>102</v>
      </c>
      <c r="N162" s="263"/>
      <c r="O162" s="262">
        <f t="shared" si="71"/>
        <v>87</v>
      </c>
      <c r="P162" s="262">
        <f t="shared" si="72"/>
        <v>13</v>
      </c>
      <c r="Q162" s="262">
        <f t="shared" si="73"/>
        <v>2</v>
      </c>
      <c r="R162" s="262">
        <f t="shared" si="74"/>
        <v>102</v>
      </c>
      <c r="S162" s="264" t="str">
        <f t="shared" si="75"/>
        <v/>
      </c>
      <c r="T162" s="272" t="str">
        <f>'Estación E1_Contagens'!CD336</f>
        <v/>
      </c>
      <c r="U162" s="48"/>
      <c r="V162" s="48"/>
      <c r="W162" s="48"/>
      <c r="X162" s="48"/>
      <c r="Y162" s="48"/>
      <c r="Z162" s="48"/>
      <c r="AA162" s="48"/>
      <c r="AB162" s="48"/>
      <c r="AC162" s="48"/>
    </row>
    <row r="163" spans="2:29" ht="13.5">
      <c r="B163" s="15" t="s">
        <v>16</v>
      </c>
      <c r="C163" s="262">
        <f>'Estación E1_Contagens'!BS337</f>
        <v>139</v>
      </c>
      <c r="D163" s="262">
        <f>'Estación E1_Contagens'!BT337</f>
        <v>0</v>
      </c>
      <c r="E163" s="262">
        <f>'Estación E1_Contagens'!BU337</f>
        <v>0</v>
      </c>
      <c r="F163" s="262">
        <f>'Estación E1_Contagens'!BV337</f>
        <v>0</v>
      </c>
      <c r="G163" s="262">
        <f>'Estación E1_Contagens'!BW337</f>
        <v>10</v>
      </c>
      <c r="H163" s="262">
        <f>'Estación E1_Contagens'!BX337</f>
        <v>0</v>
      </c>
      <c r="I163" s="262">
        <f>'Estación E1_Contagens'!BY337</f>
        <v>0</v>
      </c>
      <c r="J163" s="262">
        <f>'Estación E1_Contagens'!BZ337</f>
        <v>0</v>
      </c>
      <c r="K163" s="262">
        <f>'Estación E1_Contagens'!CA337</f>
        <v>2</v>
      </c>
      <c r="L163" s="262">
        <f>'Estación E1_Contagens'!CB337</f>
        <v>0</v>
      </c>
      <c r="M163" s="262">
        <f>'Estación E1_Contagens'!CC337</f>
        <v>151</v>
      </c>
      <c r="N163" s="263"/>
      <c r="O163" s="262">
        <f t="shared" si="71"/>
        <v>139</v>
      </c>
      <c r="P163" s="262">
        <f t="shared" si="72"/>
        <v>10</v>
      </c>
      <c r="Q163" s="262">
        <f t="shared" si="73"/>
        <v>2</v>
      </c>
      <c r="R163" s="262">
        <f t="shared" si="74"/>
        <v>151</v>
      </c>
      <c r="S163" s="264" t="str">
        <f t="shared" si="75"/>
        <v/>
      </c>
      <c r="T163" s="272" t="str">
        <f>'Estación E1_Contagens'!CD337</f>
        <v/>
      </c>
      <c r="U163" s="48"/>
      <c r="V163" s="48"/>
      <c r="W163" s="48"/>
      <c r="X163" s="48"/>
      <c r="Y163" s="48"/>
      <c r="Z163" s="48"/>
      <c r="AA163" s="48"/>
      <c r="AB163" s="48"/>
      <c r="AC163" s="48"/>
    </row>
    <row r="164" spans="2:29" ht="13.5">
      <c r="B164" s="15" t="s">
        <v>17</v>
      </c>
      <c r="C164" s="262">
        <f>'Estación E1_Contagens'!BS338</f>
        <v>473</v>
      </c>
      <c r="D164" s="262">
        <f>'Estación E1_Contagens'!BT338</f>
        <v>3</v>
      </c>
      <c r="E164" s="262">
        <f>'Estación E1_Contagens'!BU338</f>
        <v>1</v>
      </c>
      <c r="F164" s="262">
        <f>'Estación E1_Contagens'!BV338</f>
        <v>1</v>
      </c>
      <c r="G164" s="262">
        <f>'Estación E1_Contagens'!BW338</f>
        <v>16</v>
      </c>
      <c r="H164" s="262">
        <f>'Estación E1_Contagens'!BX338</f>
        <v>0</v>
      </c>
      <c r="I164" s="262">
        <f>'Estación E1_Contagens'!BY338</f>
        <v>0</v>
      </c>
      <c r="J164" s="262">
        <f>'Estación E1_Contagens'!BZ338</f>
        <v>0</v>
      </c>
      <c r="K164" s="262">
        <f>'Estación E1_Contagens'!CA338</f>
        <v>0</v>
      </c>
      <c r="L164" s="262">
        <f>'Estación E1_Contagens'!CB338</f>
        <v>0</v>
      </c>
      <c r="M164" s="262">
        <f>'Estación E1_Contagens'!CC338</f>
        <v>494</v>
      </c>
      <c r="N164" s="263"/>
      <c r="O164" s="262">
        <f t="shared" si="71"/>
        <v>473</v>
      </c>
      <c r="P164" s="262">
        <f t="shared" si="72"/>
        <v>21</v>
      </c>
      <c r="Q164" s="262">
        <f t="shared" si="73"/>
        <v>0</v>
      </c>
      <c r="R164" s="262">
        <f t="shared" si="74"/>
        <v>494</v>
      </c>
      <c r="S164" s="252" t="str">
        <f>IF(T164=1,"HORA PICO DIA/MANHÃ",IF(T164=2,"HORA PICO MANHÃ",""))</f>
        <v/>
      </c>
      <c r="T164" s="272" t="str">
        <f>'Estación E1_Contagens'!CD338</f>
        <v/>
      </c>
      <c r="U164" s="48"/>
      <c r="V164" s="48"/>
      <c r="W164" s="48"/>
      <c r="X164" s="48"/>
      <c r="Y164" s="48"/>
      <c r="Z164" s="48"/>
      <c r="AA164" s="48"/>
      <c r="AB164" s="48"/>
      <c r="AC164" s="48"/>
    </row>
    <row r="165" spans="2:29" ht="13.5">
      <c r="B165" s="15" t="s">
        <v>18</v>
      </c>
      <c r="C165" s="262">
        <f>'Estación E1_Contagens'!BS339</f>
        <v>748</v>
      </c>
      <c r="D165" s="262">
        <f>'Estación E1_Contagens'!BT339</f>
        <v>21</v>
      </c>
      <c r="E165" s="262">
        <f>'Estación E1_Contagens'!BU339</f>
        <v>0</v>
      </c>
      <c r="F165" s="262">
        <f>'Estación E1_Contagens'!BV339</f>
        <v>0</v>
      </c>
      <c r="G165" s="262">
        <f>'Estación E1_Contagens'!BW339</f>
        <v>40</v>
      </c>
      <c r="H165" s="262">
        <f>'Estación E1_Contagens'!BX339</f>
        <v>3</v>
      </c>
      <c r="I165" s="262">
        <f>'Estación E1_Contagens'!BY339</f>
        <v>0</v>
      </c>
      <c r="J165" s="262">
        <f>'Estación E1_Contagens'!BZ339</f>
        <v>0</v>
      </c>
      <c r="K165" s="262">
        <f>'Estación E1_Contagens'!CA339</f>
        <v>0</v>
      </c>
      <c r="L165" s="262">
        <f>'Estación E1_Contagens'!CB339</f>
        <v>1</v>
      </c>
      <c r="M165" s="262">
        <f>'Estación E1_Contagens'!CC339</f>
        <v>813</v>
      </c>
      <c r="N165" s="263"/>
      <c r="O165" s="262">
        <f t="shared" si="71"/>
        <v>748</v>
      </c>
      <c r="P165" s="262">
        <f t="shared" si="72"/>
        <v>64</v>
      </c>
      <c r="Q165" s="262">
        <f t="shared" si="73"/>
        <v>1</v>
      </c>
      <c r="R165" s="262">
        <f t="shared" si="74"/>
        <v>813</v>
      </c>
      <c r="S165" s="267" t="str">
        <f t="shared" ref="S165:S167" si="76">IF(T165=1,"HORA PICO DIA/MANHÃ",IF(T165=2,"HORA PICO MANHÃ",""))</f>
        <v>HORA PICO DIA/MANHÃ</v>
      </c>
      <c r="T165" s="272">
        <f>'Estación E1_Contagens'!CD339</f>
        <v>1</v>
      </c>
      <c r="U165" s="48"/>
      <c r="V165" s="48"/>
      <c r="W165" s="48"/>
      <c r="X165" s="48"/>
      <c r="Y165" s="48"/>
      <c r="Z165" s="48"/>
      <c r="AA165" s="48"/>
      <c r="AB165" s="48"/>
      <c r="AC165" s="48"/>
    </row>
    <row r="166" spans="2:29" ht="13.5">
      <c r="B166" s="15" t="s">
        <v>19</v>
      </c>
      <c r="C166" s="262">
        <f>'Estación E1_Contagens'!BS340</f>
        <v>592</v>
      </c>
      <c r="D166" s="262">
        <f>'Estación E1_Contagens'!BT340</f>
        <v>13</v>
      </c>
      <c r="E166" s="262">
        <f>'Estación E1_Contagens'!BU340</f>
        <v>0</v>
      </c>
      <c r="F166" s="262">
        <f>'Estación E1_Contagens'!BV340</f>
        <v>0</v>
      </c>
      <c r="G166" s="262">
        <f>'Estación E1_Contagens'!BW340</f>
        <v>38</v>
      </c>
      <c r="H166" s="262">
        <f>'Estación E1_Contagens'!BX340</f>
        <v>10</v>
      </c>
      <c r="I166" s="262">
        <f>'Estación E1_Contagens'!BY340</f>
        <v>0</v>
      </c>
      <c r="J166" s="262">
        <f>'Estación E1_Contagens'!BZ340</f>
        <v>1</v>
      </c>
      <c r="K166" s="262">
        <f>'Estación E1_Contagens'!CA340</f>
        <v>0</v>
      </c>
      <c r="L166" s="262">
        <f>'Estación E1_Contagens'!CB340</f>
        <v>0</v>
      </c>
      <c r="M166" s="262">
        <f>'Estación E1_Contagens'!CC340</f>
        <v>654</v>
      </c>
      <c r="N166" s="263"/>
      <c r="O166" s="262">
        <f t="shared" si="71"/>
        <v>592</v>
      </c>
      <c r="P166" s="262">
        <f t="shared" si="72"/>
        <v>62</v>
      </c>
      <c r="Q166" s="262">
        <f t="shared" si="73"/>
        <v>0</v>
      </c>
      <c r="R166" s="262">
        <f t="shared" si="74"/>
        <v>654</v>
      </c>
      <c r="S166" s="252" t="str">
        <f t="shared" si="76"/>
        <v/>
      </c>
      <c r="T166" s="272" t="str">
        <f>'Estación E1_Contagens'!CD340</f>
        <v/>
      </c>
      <c r="U166" s="48"/>
      <c r="V166" s="48"/>
      <c r="W166" s="48"/>
      <c r="X166" s="48"/>
      <c r="Y166" s="48"/>
      <c r="Z166" s="48"/>
      <c r="AA166" s="48"/>
      <c r="AB166" s="48"/>
      <c r="AC166" s="48"/>
    </row>
    <row r="167" spans="2:29" ht="13.5">
      <c r="B167" s="15" t="s">
        <v>20</v>
      </c>
      <c r="C167" s="262">
        <f>'Estación E1_Contagens'!BS341</f>
        <v>444</v>
      </c>
      <c r="D167" s="262">
        <f>'Estación E1_Contagens'!BT341</f>
        <v>12</v>
      </c>
      <c r="E167" s="262">
        <f>'Estación E1_Contagens'!BU341</f>
        <v>1</v>
      </c>
      <c r="F167" s="262">
        <f>'Estación E1_Contagens'!BV341</f>
        <v>0</v>
      </c>
      <c r="G167" s="262">
        <f>'Estación E1_Contagens'!BW341</f>
        <v>66</v>
      </c>
      <c r="H167" s="262">
        <f>'Estación E1_Contagens'!BX341</f>
        <v>1</v>
      </c>
      <c r="I167" s="262">
        <f>'Estación E1_Contagens'!BY341</f>
        <v>0</v>
      </c>
      <c r="J167" s="262">
        <f>'Estación E1_Contagens'!BZ341</f>
        <v>0</v>
      </c>
      <c r="K167" s="262">
        <f>'Estación E1_Contagens'!CA341</f>
        <v>2</v>
      </c>
      <c r="L167" s="262">
        <f>'Estación E1_Contagens'!CB341</f>
        <v>0</v>
      </c>
      <c r="M167" s="262">
        <f>'Estación E1_Contagens'!CC341</f>
        <v>526</v>
      </c>
      <c r="N167" s="263"/>
      <c r="O167" s="262">
        <f t="shared" si="71"/>
        <v>444</v>
      </c>
      <c r="P167" s="262">
        <f t="shared" si="72"/>
        <v>80</v>
      </c>
      <c r="Q167" s="262">
        <f t="shared" si="73"/>
        <v>2</v>
      </c>
      <c r="R167" s="262">
        <f t="shared" si="74"/>
        <v>526</v>
      </c>
      <c r="S167" s="252" t="str">
        <f t="shared" si="76"/>
        <v/>
      </c>
      <c r="T167" s="272" t="str">
        <f>'Estación E1_Contagens'!CD341</f>
        <v/>
      </c>
      <c r="U167" s="48"/>
      <c r="V167" s="48"/>
      <c r="W167" s="48"/>
      <c r="X167" s="48"/>
      <c r="Y167" s="48"/>
      <c r="Z167" s="48"/>
      <c r="AA167" s="48"/>
      <c r="AB167" s="48"/>
      <c r="AC167" s="48"/>
    </row>
    <row r="168" spans="2:29" ht="13.5">
      <c r="B168" s="15" t="s">
        <v>21</v>
      </c>
      <c r="C168" s="262">
        <f>'Estación E1_Contagens'!BS342</f>
        <v>407</v>
      </c>
      <c r="D168" s="262">
        <f>'Estación E1_Contagens'!BT342</f>
        <v>10</v>
      </c>
      <c r="E168" s="262">
        <f>'Estación E1_Contagens'!BU342</f>
        <v>0</v>
      </c>
      <c r="F168" s="262">
        <f>'Estación E1_Contagens'!BV342</f>
        <v>0</v>
      </c>
      <c r="G168" s="262">
        <f>'Estación E1_Contagens'!BW342</f>
        <v>54</v>
      </c>
      <c r="H168" s="262">
        <f>'Estación E1_Contagens'!BX342</f>
        <v>4</v>
      </c>
      <c r="I168" s="262">
        <f>'Estación E1_Contagens'!BY342</f>
        <v>0</v>
      </c>
      <c r="J168" s="262">
        <f>'Estación E1_Contagens'!BZ342</f>
        <v>3</v>
      </c>
      <c r="K168" s="262">
        <f>'Estación E1_Contagens'!CA342</f>
        <v>0</v>
      </c>
      <c r="L168" s="262">
        <f>'Estación E1_Contagens'!CB342</f>
        <v>0</v>
      </c>
      <c r="M168" s="262">
        <f>'Estación E1_Contagens'!CC342</f>
        <v>478</v>
      </c>
      <c r="N168" s="263"/>
      <c r="O168" s="262">
        <f t="shared" si="71"/>
        <v>407</v>
      </c>
      <c r="P168" s="262">
        <f t="shared" si="72"/>
        <v>71</v>
      </c>
      <c r="Q168" s="262">
        <f t="shared" si="73"/>
        <v>0</v>
      </c>
      <c r="R168" s="262">
        <f t="shared" si="74"/>
        <v>478</v>
      </c>
      <c r="S168" s="264" t="str">
        <f t="shared" ref="S168:S173" si="77">IF(T168=1,"HORA PICO DIA","")</f>
        <v/>
      </c>
      <c r="T168" s="272" t="str">
        <f>'Estación E1_Contagens'!CD342</f>
        <v/>
      </c>
      <c r="U168" s="48"/>
      <c r="V168" s="48"/>
      <c r="W168" s="48"/>
      <c r="X168" s="48"/>
      <c r="Y168" s="48"/>
      <c r="Z168" s="48"/>
      <c r="AA168" s="48"/>
      <c r="AB168" s="48"/>
      <c r="AC168" s="48"/>
    </row>
    <row r="169" spans="2:29" ht="13.5">
      <c r="B169" s="15" t="s">
        <v>22</v>
      </c>
      <c r="C169" s="262">
        <f>'Estación E1_Contagens'!BS343</f>
        <v>397</v>
      </c>
      <c r="D169" s="262">
        <f>'Estación E1_Contagens'!BT343</f>
        <v>9</v>
      </c>
      <c r="E169" s="262">
        <f>'Estación E1_Contagens'!BU343</f>
        <v>0</v>
      </c>
      <c r="F169" s="262">
        <f>'Estación E1_Contagens'!BV343</f>
        <v>0</v>
      </c>
      <c r="G169" s="262">
        <f>'Estación E1_Contagens'!BW343</f>
        <v>46</v>
      </c>
      <c r="H169" s="262">
        <f>'Estación E1_Contagens'!BX343</f>
        <v>8</v>
      </c>
      <c r="I169" s="262">
        <f>'Estación E1_Contagens'!BY343</f>
        <v>0</v>
      </c>
      <c r="J169" s="262">
        <f>'Estación E1_Contagens'!BZ343</f>
        <v>0</v>
      </c>
      <c r="K169" s="262">
        <f>'Estación E1_Contagens'!CA343</f>
        <v>3</v>
      </c>
      <c r="L169" s="262">
        <f>'Estación E1_Contagens'!CB343</f>
        <v>0</v>
      </c>
      <c r="M169" s="262">
        <f>'Estación E1_Contagens'!CC343</f>
        <v>463</v>
      </c>
      <c r="N169" s="263"/>
      <c r="O169" s="262">
        <f t="shared" si="71"/>
        <v>397</v>
      </c>
      <c r="P169" s="262">
        <f t="shared" si="72"/>
        <v>63</v>
      </c>
      <c r="Q169" s="262">
        <f t="shared" si="73"/>
        <v>3</v>
      </c>
      <c r="R169" s="262">
        <f t="shared" si="74"/>
        <v>463</v>
      </c>
      <c r="S169" s="264" t="str">
        <f t="shared" si="77"/>
        <v/>
      </c>
      <c r="T169" s="272" t="str">
        <f>'Estación E1_Contagens'!CD343</f>
        <v/>
      </c>
      <c r="U169" s="48"/>
      <c r="V169" s="48"/>
      <c r="W169" s="48"/>
      <c r="X169" s="48"/>
      <c r="Y169" s="48"/>
      <c r="Z169" s="48"/>
      <c r="AA169" s="48"/>
      <c r="AB169" s="48"/>
      <c r="AC169" s="48"/>
    </row>
    <row r="170" spans="2:29" ht="13.5">
      <c r="B170" s="15" t="s">
        <v>23</v>
      </c>
      <c r="C170" s="262">
        <f>'Estación E1_Contagens'!BS344</f>
        <v>479</v>
      </c>
      <c r="D170" s="262">
        <f>'Estación E1_Contagens'!BT344</f>
        <v>22</v>
      </c>
      <c r="E170" s="262">
        <f>'Estación E1_Contagens'!BU344</f>
        <v>0</v>
      </c>
      <c r="F170" s="262">
        <f>'Estación E1_Contagens'!BV344</f>
        <v>0</v>
      </c>
      <c r="G170" s="262">
        <f>'Estación E1_Contagens'!BW344</f>
        <v>44</v>
      </c>
      <c r="H170" s="262">
        <f>'Estación E1_Contagens'!BX344</f>
        <v>3</v>
      </c>
      <c r="I170" s="262">
        <f>'Estación E1_Contagens'!BY344</f>
        <v>2</v>
      </c>
      <c r="J170" s="262">
        <f>'Estación E1_Contagens'!BZ344</f>
        <v>1</v>
      </c>
      <c r="K170" s="262">
        <f>'Estación E1_Contagens'!CA344</f>
        <v>2</v>
      </c>
      <c r="L170" s="262">
        <f>'Estación E1_Contagens'!CB344</f>
        <v>0</v>
      </c>
      <c r="M170" s="262">
        <f>'Estación E1_Contagens'!CC344</f>
        <v>553</v>
      </c>
      <c r="N170" s="263"/>
      <c r="O170" s="262">
        <f t="shared" si="71"/>
        <v>479</v>
      </c>
      <c r="P170" s="262">
        <f t="shared" si="72"/>
        <v>72</v>
      </c>
      <c r="Q170" s="262">
        <f t="shared" si="73"/>
        <v>2</v>
      </c>
      <c r="R170" s="262">
        <f t="shared" si="74"/>
        <v>553</v>
      </c>
      <c r="S170" s="264" t="str">
        <f t="shared" si="77"/>
        <v/>
      </c>
      <c r="T170" s="272" t="str">
        <f>'Estación E1_Contagens'!CD344</f>
        <v/>
      </c>
      <c r="U170" s="48"/>
      <c r="V170" s="48"/>
      <c r="W170" s="48"/>
      <c r="X170" s="48"/>
      <c r="Y170" s="48"/>
      <c r="Z170" s="48"/>
      <c r="AA170" s="48"/>
      <c r="AB170" s="48"/>
      <c r="AC170" s="48"/>
    </row>
    <row r="171" spans="2:29" ht="13.5">
      <c r="B171" s="15" t="s">
        <v>24</v>
      </c>
      <c r="C171" s="262">
        <f>'Estación E1_Contagens'!BS345</f>
        <v>375</v>
      </c>
      <c r="D171" s="262">
        <f>'Estación E1_Contagens'!BT345</f>
        <v>13</v>
      </c>
      <c r="E171" s="262">
        <f>'Estación E1_Contagens'!BU345</f>
        <v>0</v>
      </c>
      <c r="F171" s="262">
        <f>'Estación E1_Contagens'!BV345</f>
        <v>0</v>
      </c>
      <c r="G171" s="262">
        <f>'Estación E1_Contagens'!BW345</f>
        <v>45</v>
      </c>
      <c r="H171" s="262">
        <f>'Estación E1_Contagens'!BX345</f>
        <v>8</v>
      </c>
      <c r="I171" s="262">
        <f>'Estación E1_Contagens'!BY345</f>
        <v>0</v>
      </c>
      <c r="J171" s="262">
        <f>'Estación E1_Contagens'!BZ345</f>
        <v>1</v>
      </c>
      <c r="K171" s="262">
        <f>'Estación E1_Contagens'!CA345</f>
        <v>2</v>
      </c>
      <c r="L171" s="262">
        <f>'Estación E1_Contagens'!CB345</f>
        <v>0</v>
      </c>
      <c r="M171" s="262">
        <f>'Estación E1_Contagens'!CC345</f>
        <v>444</v>
      </c>
      <c r="N171" s="263"/>
      <c r="O171" s="262">
        <f t="shared" si="71"/>
        <v>375</v>
      </c>
      <c r="P171" s="262">
        <f t="shared" si="72"/>
        <v>67</v>
      </c>
      <c r="Q171" s="262">
        <f t="shared" si="73"/>
        <v>2</v>
      </c>
      <c r="R171" s="262">
        <f t="shared" si="74"/>
        <v>444</v>
      </c>
      <c r="S171" s="264" t="str">
        <f t="shared" si="77"/>
        <v/>
      </c>
      <c r="T171" s="272" t="str">
        <f>'Estación E1_Contagens'!CD345</f>
        <v/>
      </c>
      <c r="U171" s="48"/>
      <c r="V171" s="48"/>
      <c r="W171" s="48"/>
      <c r="X171" s="48"/>
      <c r="Y171" s="48"/>
      <c r="Z171" s="48"/>
      <c r="AA171" s="48"/>
      <c r="AB171" s="48"/>
      <c r="AC171" s="48"/>
    </row>
    <row r="172" spans="2:29" ht="13.5">
      <c r="B172" s="15" t="s">
        <v>25</v>
      </c>
      <c r="C172" s="262">
        <f>'Estación E1_Contagens'!BS346</f>
        <v>351</v>
      </c>
      <c r="D172" s="262">
        <f>'Estación E1_Contagens'!BT346</f>
        <v>11</v>
      </c>
      <c r="E172" s="262">
        <f>'Estación E1_Contagens'!BU346</f>
        <v>0</v>
      </c>
      <c r="F172" s="262">
        <f>'Estación E1_Contagens'!BV346</f>
        <v>0</v>
      </c>
      <c r="G172" s="262">
        <f>'Estación E1_Contagens'!BW346</f>
        <v>54</v>
      </c>
      <c r="H172" s="262">
        <f>'Estación E1_Contagens'!BX346</f>
        <v>6</v>
      </c>
      <c r="I172" s="262">
        <f>'Estación E1_Contagens'!BY346</f>
        <v>0</v>
      </c>
      <c r="J172" s="262">
        <f>'Estación E1_Contagens'!BZ346</f>
        <v>1</v>
      </c>
      <c r="K172" s="262">
        <f>'Estación E1_Contagens'!CA346</f>
        <v>0</v>
      </c>
      <c r="L172" s="262">
        <f>'Estación E1_Contagens'!CB346</f>
        <v>0</v>
      </c>
      <c r="M172" s="262">
        <f>'Estación E1_Contagens'!CC346</f>
        <v>423</v>
      </c>
      <c r="N172" s="263"/>
      <c r="O172" s="262">
        <f t="shared" si="71"/>
        <v>351</v>
      </c>
      <c r="P172" s="262">
        <f t="shared" si="72"/>
        <v>72</v>
      </c>
      <c r="Q172" s="262">
        <f t="shared" si="73"/>
        <v>0</v>
      </c>
      <c r="R172" s="262">
        <f t="shared" si="74"/>
        <v>423</v>
      </c>
      <c r="S172" s="264" t="str">
        <f t="shared" si="77"/>
        <v/>
      </c>
      <c r="T172" s="272" t="str">
        <f>'Estación E1_Contagens'!CD346</f>
        <v/>
      </c>
      <c r="U172" s="48"/>
      <c r="V172" s="48"/>
      <c r="W172" s="48"/>
      <c r="X172" s="48"/>
      <c r="Y172" s="48"/>
      <c r="Z172" s="48"/>
      <c r="AA172" s="48"/>
      <c r="AB172" s="48"/>
      <c r="AC172" s="48"/>
    </row>
    <row r="173" spans="2:29" ht="13.5">
      <c r="B173" s="15" t="s">
        <v>26</v>
      </c>
      <c r="C173" s="262">
        <f>'Estación E1_Contagens'!BS347</f>
        <v>428</v>
      </c>
      <c r="D173" s="262">
        <f>'Estación E1_Contagens'!BT347</f>
        <v>10</v>
      </c>
      <c r="E173" s="262">
        <f>'Estación E1_Contagens'!BU347</f>
        <v>0</v>
      </c>
      <c r="F173" s="262">
        <f>'Estación E1_Contagens'!BV347</f>
        <v>0</v>
      </c>
      <c r="G173" s="262">
        <f>'Estación E1_Contagens'!BW347</f>
        <v>43</v>
      </c>
      <c r="H173" s="262">
        <f>'Estación E1_Contagens'!BX347</f>
        <v>2</v>
      </c>
      <c r="I173" s="262">
        <f>'Estación E1_Contagens'!BY347</f>
        <v>1</v>
      </c>
      <c r="J173" s="262">
        <f>'Estación E1_Contagens'!BZ347</f>
        <v>1</v>
      </c>
      <c r="K173" s="262">
        <f>'Estación E1_Contagens'!CA347</f>
        <v>0</v>
      </c>
      <c r="L173" s="262">
        <f>'Estación E1_Contagens'!CB347</f>
        <v>0</v>
      </c>
      <c r="M173" s="262">
        <f>'Estación E1_Contagens'!CC347</f>
        <v>485</v>
      </c>
      <c r="N173" s="263"/>
      <c r="O173" s="262">
        <f t="shared" si="71"/>
        <v>428</v>
      </c>
      <c r="P173" s="262">
        <f t="shared" si="72"/>
        <v>57</v>
      </c>
      <c r="Q173" s="262">
        <f t="shared" si="73"/>
        <v>0</v>
      </c>
      <c r="R173" s="262">
        <f t="shared" si="74"/>
        <v>485</v>
      </c>
      <c r="S173" s="264" t="str">
        <f t="shared" si="77"/>
        <v/>
      </c>
      <c r="T173" s="272" t="str">
        <f>'Estación E1_Contagens'!CD347</f>
        <v/>
      </c>
      <c r="U173" s="48"/>
      <c r="V173" s="48"/>
      <c r="W173" s="48"/>
      <c r="X173" s="48"/>
      <c r="Y173" s="48"/>
      <c r="Z173" s="48"/>
      <c r="AA173" s="48"/>
      <c r="AB173" s="48"/>
      <c r="AC173" s="48"/>
    </row>
    <row r="174" spans="2:29" ht="13.5">
      <c r="B174" s="15" t="s">
        <v>27</v>
      </c>
      <c r="C174" s="262">
        <f>'Estación E1_Contagens'!BS348</f>
        <v>424</v>
      </c>
      <c r="D174" s="262">
        <f>'Estación E1_Contagens'!BT348</f>
        <v>11</v>
      </c>
      <c r="E174" s="262">
        <f>'Estación E1_Contagens'!BU348</f>
        <v>0</v>
      </c>
      <c r="F174" s="262">
        <f>'Estación E1_Contagens'!BV348</f>
        <v>0</v>
      </c>
      <c r="G174" s="262">
        <f>'Estación E1_Contagens'!BW348</f>
        <v>54</v>
      </c>
      <c r="H174" s="262">
        <f>'Estación E1_Contagens'!BX348</f>
        <v>3</v>
      </c>
      <c r="I174" s="262">
        <f>'Estación E1_Contagens'!BY348</f>
        <v>0</v>
      </c>
      <c r="J174" s="262">
        <f>'Estación E1_Contagens'!BZ348</f>
        <v>1</v>
      </c>
      <c r="K174" s="262">
        <f>'Estación E1_Contagens'!CA348</f>
        <v>5</v>
      </c>
      <c r="L174" s="262">
        <f>'Estación E1_Contagens'!CB348</f>
        <v>0</v>
      </c>
      <c r="M174" s="262">
        <f>'Estación E1_Contagens'!CC348</f>
        <v>498</v>
      </c>
      <c r="N174" s="263"/>
      <c r="O174" s="262">
        <f t="shared" si="71"/>
        <v>424</v>
      </c>
      <c r="P174" s="262">
        <f t="shared" si="72"/>
        <v>69</v>
      </c>
      <c r="Q174" s="262">
        <f t="shared" si="73"/>
        <v>5</v>
      </c>
      <c r="R174" s="262">
        <f t="shared" si="74"/>
        <v>498</v>
      </c>
      <c r="S174" s="267" t="str">
        <f t="shared" ref="S174:S175" si="78">IF(T174=1,"HORA PICO DIA/TARDE",IF(T174=3,"HORA PICO TARDE",""))</f>
        <v/>
      </c>
      <c r="T174" s="272" t="str">
        <f>'Estación E1_Contagens'!CD348</f>
        <v/>
      </c>
      <c r="U174" s="48"/>
      <c r="V174" s="48"/>
      <c r="W174" s="48"/>
      <c r="X174" s="48"/>
      <c r="Y174" s="48"/>
      <c r="Z174" s="48"/>
      <c r="AA174" s="48"/>
      <c r="AB174" s="48"/>
      <c r="AC174" s="48"/>
    </row>
    <row r="175" spans="2:29" ht="13.5">
      <c r="B175" s="15" t="s">
        <v>28</v>
      </c>
      <c r="C175" s="262">
        <f>'Estación E1_Contagens'!BS349</f>
        <v>438</v>
      </c>
      <c r="D175" s="262">
        <f>'Estación E1_Contagens'!BT349</f>
        <v>10</v>
      </c>
      <c r="E175" s="262">
        <f>'Estación E1_Contagens'!BU349</f>
        <v>0</v>
      </c>
      <c r="F175" s="262">
        <f>'Estación E1_Contagens'!BV349</f>
        <v>0</v>
      </c>
      <c r="G175" s="262">
        <f>'Estación E1_Contagens'!BW349</f>
        <v>33</v>
      </c>
      <c r="H175" s="262">
        <f>'Estación E1_Contagens'!BX349</f>
        <v>3</v>
      </c>
      <c r="I175" s="262">
        <f>'Estación E1_Contagens'!BY349</f>
        <v>0</v>
      </c>
      <c r="J175" s="262">
        <f>'Estación E1_Contagens'!BZ349</f>
        <v>5</v>
      </c>
      <c r="K175" s="262">
        <f>'Estación E1_Contagens'!CA349</f>
        <v>0</v>
      </c>
      <c r="L175" s="262">
        <f>'Estación E1_Contagens'!CB349</f>
        <v>0</v>
      </c>
      <c r="M175" s="262">
        <f>'Estación E1_Contagens'!CC349</f>
        <v>489</v>
      </c>
      <c r="N175" s="263"/>
      <c r="O175" s="262">
        <f t="shared" si="71"/>
        <v>438</v>
      </c>
      <c r="P175" s="262">
        <f t="shared" si="72"/>
        <v>51</v>
      </c>
      <c r="Q175" s="262">
        <f t="shared" si="73"/>
        <v>0</v>
      </c>
      <c r="R175" s="262">
        <f t="shared" si="74"/>
        <v>489</v>
      </c>
      <c r="S175" s="267" t="str">
        <f t="shared" si="78"/>
        <v/>
      </c>
      <c r="T175" s="272" t="str">
        <f>'Estación E1_Contagens'!CD349</f>
        <v/>
      </c>
      <c r="U175" s="48"/>
      <c r="V175" s="48"/>
      <c r="W175" s="48"/>
      <c r="X175" s="48"/>
      <c r="Y175" s="48"/>
      <c r="Z175" s="48"/>
      <c r="AA175" s="48"/>
      <c r="AB175" s="48"/>
      <c r="AC175" s="48"/>
    </row>
    <row r="176" spans="2:29" ht="13.5">
      <c r="B176" s="15" t="s">
        <v>29</v>
      </c>
      <c r="C176" s="262">
        <f>'Estación E1_Contagens'!BS350</f>
        <v>533</v>
      </c>
      <c r="D176" s="262">
        <f>'Estación E1_Contagens'!BT350</f>
        <v>8</v>
      </c>
      <c r="E176" s="262">
        <f>'Estación E1_Contagens'!BU350</f>
        <v>0</v>
      </c>
      <c r="F176" s="262">
        <f>'Estación E1_Contagens'!BV350</f>
        <v>0</v>
      </c>
      <c r="G176" s="262">
        <f>'Estación E1_Contagens'!BW350</f>
        <v>39</v>
      </c>
      <c r="H176" s="262">
        <f>'Estación E1_Contagens'!BX350</f>
        <v>4</v>
      </c>
      <c r="I176" s="262">
        <f>'Estación E1_Contagens'!BY350</f>
        <v>0</v>
      </c>
      <c r="J176" s="262">
        <f>'Estación E1_Contagens'!BZ350</f>
        <v>1</v>
      </c>
      <c r="K176" s="262">
        <f>'Estación E1_Contagens'!CA350</f>
        <v>0</v>
      </c>
      <c r="L176" s="262">
        <f>'Estación E1_Contagens'!CB350</f>
        <v>0</v>
      </c>
      <c r="M176" s="262">
        <f>'Estación E1_Contagens'!CC350</f>
        <v>585</v>
      </c>
      <c r="N176" s="263"/>
      <c r="O176" s="262">
        <f t="shared" si="71"/>
        <v>533</v>
      </c>
      <c r="P176" s="262">
        <f t="shared" si="72"/>
        <v>52</v>
      </c>
      <c r="Q176" s="262">
        <f t="shared" si="73"/>
        <v>0</v>
      </c>
      <c r="R176" s="262">
        <f t="shared" si="74"/>
        <v>585</v>
      </c>
      <c r="S176" s="267" t="str">
        <f>IF(T176=1,"HORA PICO DIA/TARDE",IF(T176=3,"HORA PICO TARDE",""))</f>
        <v>HORA PICO TARDE</v>
      </c>
      <c r="T176" s="272">
        <f>'Estación E1_Contagens'!CD350</f>
        <v>3</v>
      </c>
      <c r="U176" s="48"/>
      <c r="V176" s="48"/>
      <c r="W176" s="48"/>
      <c r="X176" s="48"/>
      <c r="Y176" s="48"/>
      <c r="Z176" s="48"/>
      <c r="AA176" s="48"/>
      <c r="AB176" s="48"/>
      <c r="AC176" s="48"/>
    </row>
    <row r="177" spans="2:29" ht="13.5">
      <c r="B177" s="15" t="s">
        <v>30</v>
      </c>
      <c r="C177" s="262">
        <f>'Estación E1_Contagens'!BS351</f>
        <v>545</v>
      </c>
      <c r="D177" s="262">
        <f>'Estación E1_Contagens'!BT351</f>
        <v>4</v>
      </c>
      <c r="E177" s="262">
        <f>'Estación E1_Contagens'!BU351</f>
        <v>0</v>
      </c>
      <c r="F177" s="262">
        <f>'Estación E1_Contagens'!BV351</f>
        <v>0</v>
      </c>
      <c r="G177" s="262">
        <f>'Estación E1_Contagens'!BW351</f>
        <v>31</v>
      </c>
      <c r="H177" s="262">
        <f>'Estación E1_Contagens'!BX351</f>
        <v>2</v>
      </c>
      <c r="I177" s="262">
        <f>'Estación E1_Contagens'!BY351</f>
        <v>0</v>
      </c>
      <c r="J177" s="262">
        <f>'Estación E1_Contagens'!BZ351</f>
        <v>0</v>
      </c>
      <c r="K177" s="262">
        <f>'Estación E1_Contagens'!CA351</f>
        <v>0</v>
      </c>
      <c r="L177" s="262">
        <f>'Estación E1_Contagens'!CB351</f>
        <v>0</v>
      </c>
      <c r="M177" s="262">
        <f>'Estación E1_Contagens'!CC351</f>
        <v>582</v>
      </c>
      <c r="N177" s="263"/>
      <c r="O177" s="262">
        <f t="shared" si="71"/>
        <v>545</v>
      </c>
      <c r="P177" s="262">
        <f t="shared" si="72"/>
        <v>37</v>
      </c>
      <c r="Q177" s="262">
        <f t="shared" si="73"/>
        <v>0</v>
      </c>
      <c r="R177" s="262">
        <f t="shared" si="74"/>
        <v>582</v>
      </c>
      <c r="S177" s="267" t="str">
        <f t="shared" ref="S177" si="79">IF(T177=1,"HORA PICO DIA/TARDE",IF(T177=3,"HORA PICO TARDE",""))</f>
        <v/>
      </c>
      <c r="T177" s="272" t="str">
        <f>'Estación E1_Contagens'!CD351</f>
        <v/>
      </c>
      <c r="U177" s="48"/>
      <c r="V177" s="48"/>
      <c r="W177" s="48"/>
      <c r="X177" s="48"/>
      <c r="Y177" s="48"/>
      <c r="Z177" s="48"/>
      <c r="AA177" s="48"/>
      <c r="AB177" s="48"/>
      <c r="AC177" s="48"/>
    </row>
    <row r="178" spans="2:29" ht="13.5">
      <c r="B178" s="15" t="s">
        <v>31</v>
      </c>
      <c r="C178" s="262">
        <f>'Estación E1_Contagens'!BS352</f>
        <v>463</v>
      </c>
      <c r="D178" s="262">
        <f>'Estación E1_Contagens'!BT352</f>
        <v>8</v>
      </c>
      <c r="E178" s="262">
        <f>'Estación E1_Contagens'!BU352</f>
        <v>0</v>
      </c>
      <c r="F178" s="262">
        <f>'Estación E1_Contagens'!BV352</f>
        <v>0</v>
      </c>
      <c r="G178" s="262">
        <f>'Estación E1_Contagens'!BW352</f>
        <v>11</v>
      </c>
      <c r="H178" s="262">
        <f>'Estación E1_Contagens'!BX352</f>
        <v>0</v>
      </c>
      <c r="I178" s="262">
        <f>'Estación E1_Contagens'!BY352</f>
        <v>0</v>
      </c>
      <c r="J178" s="262">
        <f>'Estación E1_Contagens'!BZ352</f>
        <v>0</v>
      </c>
      <c r="K178" s="262">
        <f>'Estación E1_Contagens'!CA352</f>
        <v>1</v>
      </c>
      <c r="L178" s="262">
        <f>'Estación E1_Contagens'!CB352</f>
        <v>0</v>
      </c>
      <c r="M178" s="262">
        <f>'Estación E1_Contagens'!CC352</f>
        <v>483</v>
      </c>
      <c r="N178" s="263"/>
      <c r="O178" s="262">
        <f t="shared" si="71"/>
        <v>463</v>
      </c>
      <c r="P178" s="262">
        <f t="shared" si="72"/>
        <v>19</v>
      </c>
      <c r="Q178" s="262">
        <f t="shared" si="73"/>
        <v>1</v>
      </c>
      <c r="R178" s="262">
        <f t="shared" si="74"/>
        <v>483</v>
      </c>
      <c r="S178" s="264" t="str">
        <f t="shared" ref="S178:S181" si="80">IF(T178=1,"HORA PICO DIA","")</f>
        <v/>
      </c>
      <c r="T178" s="272" t="str">
        <f>'Estación E1_Contagens'!CD352</f>
        <v/>
      </c>
      <c r="U178" s="48"/>
      <c r="V178" s="48"/>
      <c r="W178" s="48"/>
      <c r="X178" s="48"/>
      <c r="Y178" s="48"/>
      <c r="Z178" s="48"/>
      <c r="AA178" s="48"/>
      <c r="AB178" s="48"/>
      <c r="AC178" s="48"/>
    </row>
    <row r="179" spans="2:29" ht="13.5">
      <c r="B179" s="15" t="s">
        <v>32</v>
      </c>
      <c r="C179" s="262">
        <f>'Estación E1_Contagens'!BS353</f>
        <v>427</v>
      </c>
      <c r="D179" s="262">
        <f>'Estación E1_Contagens'!BT353</f>
        <v>7</v>
      </c>
      <c r="E179" s="262">
        <f>'Estación E1_Contagens'!BU353</f>
        <v>0</v>
      </c>
      <c r="F179" s="262">
        <f>'Estación E1_Contagens'!BV353</f>
        <v>0</v>
      </c>
      <c r="G179" s="262">
        <f>'Estación E1_Contagens'!BW353</f>
        <v>7</v>
      </c>
      <c r="H179" s="262">
        <f>'Estación E1_Contagens'!BX353</f>
        <v>5</v>
      </c>
      <c r="I179" s="262">
        <f>'Estación E1_Contagens'!BY353</f>
        <v>0</v>
      </c>
      <c r="J179" s="262">
        <f>'Estación E1_Contagens'!BZ353</f>
        <v>0</v>
      </c>
      <c r="K179" s="262">
        <f>'Estación E1_Contagens'!CA353</f>
        <v>0</v>
      </c>
      <c r="L179" s="262">
        <f>'Estación E1_Contagens'!CB353</f>
        <v>0</v>
      </c>
      <c r="M179" s="262">
        <f>'Estación E1_Contagens'!CC353</f>
        <v>446</v>
      </c>
      <c r="N179" s="263"/>
      <c r="O179" s="262">
        <f t="shared" si="71"/>
        <v>427</v>
      </c>
      <c r="P179" s="262">
        <f t="shared" si="72"/>
        <v>19</v>
      </c>
      <c r="Q179" s="262">
        <f t="shared" si="73"/>
        <v>0</v>
      </c>
      <c r="R179" s="262">
        <f t="shared" si="74"/>
        <v>446</v>
      </c>
      <c r="S179" s="264" t="str">
        <f t="shared" si="80"/>
        <v/>
      </c>
      <c r="T179" s="272" t="str">
        <f>'Estación E1_Contagens'!CD353</f>
        <v/>
      </c>
      <c r="U179" s="48"/>
      <c r="V179" s="48"/>
      <c r="W179" s="48"/>
      <c r="X179" s="48"/>
      <c r="Y179" s="48"/>
      <c r="Z179" s="48"/>
      <c r="AA179" s="48"/>
      <c r="AB179" s="48"/>
      <c r="AC179" s="48"/>
    </row>
    <row r="180" spans="2:29" ht="13.5">
      <c r="B180" s="15" t="s">
        <v>33</v>
      </c>
      <c r="C180" s="262">
        <f>'Estación E1_Contagens'!BS354</f>
        <v>311</v>
      </c>
      <c r="D180" s="262">
        <f>'Estación E1_Contagens'!BT354</f>
        <v>10</v>
      </c>
      <c r="E180" s="262">
        <f>'Estación E1_Contagens'!BU354</f>
        <v>0</v>
      </c>
      <c r="F180" s="262">
        <f>'Estación E1_Contagens'!BV354</f>
        <v>0</v>
      </c>
      <c r="G180" s="262">
        <f>'Estación E1_Contagens'!BW354</f>
        <v>10</v>
      </c>
      <c r="H180" s="262">
        <f>'Estación E1_Contagens'!BX354</f>
        <v>1</v>
      </c>
      <c r="I180" s="262">
        <f>'Estación E1_Contagens'!BY354</f>
        <v>0</v>
      </c>
      <c r="J180" s="262">
        <f>'Estación E1_Contagens'!BZ354</f>
        <v>0</v>
      </c>
      <c r="K180" s="262">
        <f>'Estación E1_Contagens'!CA354</f>
        <v>0</v>
      </c>
      <c r="L180" s="262">
        <f>'Estación E1_Contagens'!CB354</f>
        <v>0</v>
      </c>
      <c r="M180" s="262">
        <f>'Estación E1_Contagens'!CC354</f>
        <v>332</v>
      </c>
      <c r="N180" s="263"/>
      <c r="O180" s="262">
        <f t="shared" si="71"/>
        <v>311</v>
      </c>
      <c r="P180" s="262">
        <f t="shared" si="72"/>
        <v>21</v>
      </c>
      <c r="Q180" s="262">
        <f t="shared" si="73"/>
        <v>0</v>
      </c>
      <c r="R180" s="262">
        <f t="shared" si="74"/>
        <v>332</v>
      </c>
      <c r="S180" s="264" t="str">
        <f t="shared" si="80"/>
        <v/>
      </c>
      <c r="T180" s="272" t="str">
        <f>'Estación E1_Contagens'!CD354</f>
        <v/>
      </c>
      <c r="U180" s="48"/>
      <c r="V180" s="48"/>
      <c r="W180" s="48"/>
      <c r="X180" s="48"/>
      <c r="Y180" s="48"/>
      <c r="Z180" s="48"/>
      <c r="AA180" s="48"/>
      <c r="AB180" s="48"/>
      <c r="AC180" s="48"/>
    </row>
    <row r="181" spans="2:29" ht="13.5">
      <c r="B181" s="15" t="s">
        <v>34</v>
      </c>
      <c r="C181" s="262">
        <f>'Estación E1_Contagens'!BS355</f>
        <v>191</v>
      </c>
      <c r="D181" s="262">
        <f>'Estación E1_Contagens'!BT355</f>
        <v>7</v>
      </c>
      <c r="E181" s="262">
        <f>'Estación E1_Contagens'!BU355</f>
        <v>0</v>
      </c>
      <c r="F181" s="262">
        <f>'Estación E1_Contagens'!BV355</f>
        <v>0</v>
      </c>
      <c r="G181" s="262">
        <f>'Estación E1_Contagens'!BW355</f>
        <v>2</v>
      </c>
      <c r="H181" s="262">
        <f>'Estación E1_Contagens'!BX355</f>
        <v>0</v>
      </c>
      <c r="I181" s="262">
        <f>'Estación E1_Contagens'!BY355</f>
        <v>0</v>
      </c>
      <c r="J181" s="262">
        <f>'Estación E1_Contagens'!BZ355</f>
        <v>0</v>
      </c>
      <c r="K181" s="262">
        <f>'Estación E1_Contagens'!CA355</f>
        <v>0</v>
      </c>
      <c r="L181" s="262">
        <f>'Estación E1_Contagens'!CB355</f>
        <v>1</v>
      </c>
      <c r="M181" s="262">
        <f>'Estación E1_Contagens'!CC355</f>
        <v>201</v>
      </c>
      <c r="N181" s="263"/>
      <c r="O181" s="262">
        <f t="shared" si="71"/>
        <v>191</v>
      </c>
      <c r="P181" s="262">
        <f t="shared" si="72"/>
        <v>9</v>
      </c>
      <c r="Q181" s="262">
        <f t="shared" si="73"/>
        <v>1</v>
      </c>
      <c r="R181" s="262">
        <f t="shared" si="74"/>
        <v>201</v>
      </c>
      <c r="S181" s="264" t="str">
        <f t="shared" si="80"/>
        <v/>
      </c>
      <c r="T181" s="272" t="str">
        <f>'Estación E1_Contagens'!CD355</f>
        <v/>
      </c>
      <c r="U181" s="48"/>
      <c r="V181" s="48"/>
      <c r="W181" s="48"/>
      <c r="X181" s="48"/>
      <c r="Y181" s="48"/>
      <c r="Z181" s="48"/>
      <c r="AA181" s="48"/>
      <c r="AB181" s="48"/>
      <c r="AC181" s="48"/>
    </row>
    <row r="182" spans="2:29" ht="13.5">
      <c r="B182" s="18"/>
      <c r="C182" s="263"/>
      <c r="D182" s="263"/>
      <c r="E182" s="263"/>
      <c r="F182" s="263"/>
      <c r="G182" s="263"/>
      <c r="H182" s="263"/>
      <c r="I182" s="263"/>
      <c r="J182" s="263"/>
      <c r="K182" s="263"/>
      <c r="L182" s="263"/>
      <c r="M182" s="263"/>
      <c r="N182" s="263"/>
      <c r="O182" s="263"/>
      <c r="P182" s="263"/>
      <c r="Q182" s="263"/>
      <c r="R182" s="263"/>
    </row>
    <row r="183" spans="2:29" ht="12.75">
      <c r="B183" s="19" t="s">
        <v>8</v>
      </c>
      <c r="C183" s="269">
        <f>SUM(C158:C181)</f>
        <v>8528</v>
      </c>
      <c r="D183" s="269">
        <f t="shared" ref="D183:J183" si="81">SUM(D158:D181)</f>
        <v>192</v>
      </c>
      <c r="E183" s="269">
        <f t="shared" si="81"/>
        <v>2</v>
      </c>
      <c r="F183" s="269">
        <f t="shared" si="81"/>
        <v>1</v>
      </c>
      <c r="G183" s="269">
        <f t="shared" si="81"/>
        <v>672</v>
      </c>
      <c r="H183" s="269">
        <f t="shared" si="81"/>
        <v>65</v>
      </c>
      <c r="I183" s="269">
        <f t="shared" si="81"/>
        <v>3</v>
      </c>
      <c r="J183" s="269">
        <f t="shared" si="81"/>
        <v>15</v>
      </c>
      <c r="K183" s="269">
        <f>SUM(K158:K181)</f>
        <v>21</v>
      </c>
      <c r="L183" s="269">
        <f>SUM(L158:L181)</f>
        <v>2</v>
      </c>
      <c r="M183" s="269">
        <f>SUM(M158:M181)</f>
        <v>9501</v>
      </c>
      <c r="N183" s="270"/>
      <c r="O183" s="269">
        <f>SUM(O158:O181)</f>
        <v>8528</v>
      </c>
      <c r="P183" s="269">
        <f>SUM(P158:P181)</f>
        <v>950</v>
      </c>
      <c r="Q183" s="269">
        <f>SUM(Q158:Q181)</f>
        <v>23</v>
      </c>
      <c r="R183" s="269">
        <f>SUM(R158:R181)</f>
        <v>9501</v>
      </c>
    </row>
    <row r="187" spans="2:29">
      <c r="B187" s="244" t="str">
        <f>'Estación E1_Contagens'!B430</f>
        <v>ESTUDO DE CONTAGENS DE FLUXO VEICULAR</v>
      </c>
      <c r="C187" s="244"/>
      <c r="D187" s="244"/>
      <c r="E187" s="244"/>
      <c r="F187" s="244"/>
      <c r="G187" s="244"/>
      <c r="H187" s="244"/>
      <c r="I187" s="244"/>
      <c r="J187" s="244"/>
      <c r="K187" s="244"/>
      <c r="L187" s="244"/>
      <c r="M187" s="244"/>
      <c r="N187" s="244"/>
      <c r="O187" s="244"/>
      <c r="P187" s="244"/>
      <c r="Q187" s="244"/>
      <c r="R187" s="244"/>
      <c r="S187" s="245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</row>
    <row r="188" spans="2:29">
      <c r="B188" s="247" t="str">
        <f>'Estación E1_Contagens'!B431</f>
        <v>VIA</v>
      </c>
      <c r="C188" s="248" t="str">
        <f>'Estación E1_Contagens'!C431</f>
        <v>Av. Néstor Gambetta</v>
      </c>
      <c r="D188" s="248"/>
      <c r="E188" s="248"/>
      <c r="F188" s="248"/>
      <c r="G188" s="248"/>
      <c r="H188" s="247" t="str">
        <f>'Estación E1_Contagens'!G431</f>
        <v>DATA</v>
      </c>
      <c r="I188" s="248"/>
      <c r="J188" s="250" t="str">
        <f>'Estación E1_Contagens'!J431</f>
        <v>Miercoles 29  de Septiembre del 2010</v>
      </c>
      <c r="K188" s="249"/>
      <c r="L188" s="247"/>
      <c r="M188" s="249"/>
      <c r="N188" s="251"/>
      <c r="U188" s="247"/>
      <c r="V188" s="253"/>
      <c r="W188" s="253"/>
      <c r="X188" s="253"/>
      <c r="AA188" s="254"/>
    </row>
    <row r="189" spans="2:29">
      <c r="B189" s="247" t="str">
        <f>'Estación E1_Contagens'!B432</f>
        <v>LOCALIZAÇÃO</v>
      </c>
      <c r="C189" s="248" t="str">
        <f>'Estación E1_Contagens'!C432</f>
        <v>Grifo Repsol - AAHH Escudero (Km. 3 + 400)</v>
      </c>
      <c r="D189" s="248"/>
      <c r="E189" s="248"/>
      <c r="F189" s="248"/>
      <c r="G189" s="248"/>
      <c r="H189" s="247" t="str">
        <f>'Estación E1_Contagens'!G432</f>
        <v>CLASIFICADOR</v>
      </c>
      <c r="I189" s="248"/>
      <c r="J189" s="250" t="str">
        <f>'Estación E1_Contagens'!J432</f>
        <v>Celia Velásquez Vargas- Wenceslao Y. Calzado Castillo</v>
      </c>
      <c r="K189" s="249"/>
      <c r="L189" s="247"/>
      <c r="M189" s="246"/>
      <c r="N189" s="251"/>
      <c r="U189" s="247"/>
      <c r="V189" s="253"/>
      <c r="W189" s="253"/>
      <c r="X189" s="253"/>
      <c r="AA189" s="254"/>
    </row>
    <row r="190" spans="2:29">
      <c r="B190" s="247" t="str">
        <f>'Estación E1_Contagens'!B433</f>
        <v>SENTIDO</v>
      </c>
      <c r="C190" s="248" t="str">
        <f>'Estación E1_Contagens'!C433</f>
        <v>Panamericana Norte a Ventanilla</v>
      </c>
      <c r="D190" s="248"/>
      <c r="E190" s="248"/>
      <c r="F190" s="248"/>
      <c r="G190" s="248"/>
      <c r="H190" s="247" t="str">
        <f>'Estación E1_Contagens'!G433</f>
        <v>RESPONSÁVEL</v>
      </c>
      <c r="I190" s="248"/>
      <c r="J190" s="250" t="str">
        <f>'Estación E1_Contagens'!J433</f>
        <v>RICHARD SALVADOR TIXE</v>
      </c>
      <c r="K190" s="249"/>
      <c r="L190" s="247"/>
      <c r="M190" s="246"/>
      <c r="N190" s="251"/>
      <c r="U190" s="247"/>
      <c r="V190" s="253"/>
      <c r="W190" s="253"/>
      <c r="X190" s="253"/>
      <c r="AA190" s="254"/>
    </row>
    <row r="191" spans="2:29"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</row>
    <row r="192" spans="2:29" ht="12.75" customHeight="1">
      <c r="B192" s="381" t="s">
        <v>3</v>
      </c>
      <c r="C192" s="381" t="s">
        <v>45</v>
      </c>
      <c r="D192" s="383" t="s">
        <v>55</v>
      </c>
      <c r="E192" s="384"/>
      <c r="F192" s="385"/>
      <c r="G192" s="383" t="s">
        <v>56</v>
      </c>
      <c r="H192" s="384"/>
      <c r="I192" s="384"/>
      <c r="J192" s="385"/>
      <c r="K192" s="389" t="s">
        <v>40</v>
      </c>
      <c r="L192" s="381" t="s">
        <v>7</v>
      </c>
      <c r="M192" s="381" t="s">
        <v>8</v>
      </c>
      <c r="N192" s="257"/>
      <c r="O192" s="381" t="s">
        <v>45</v>
      </c>
      <c r="P192" s="381" t="s">
        <v>46</v>
      </c>
      <c r="Q192" s="381" t="s">
        <v>236</v>
      </c>
      <c r="R192" s="381" t="s">
        <v>8</v>
      </c>
      <c r="T192" s="48"/>
      <c r="U192" s="48"/>
      <c r="V192" s="48"/>
      <c r="W192" s="48"/>
      <c r="X192" s="48"/>
      <c r="Y192" s="48"/>
      <c r="Z192" s="48"/>
      <c r="AA192" s="48"/>
      <c r="AB192" s="48"/>
      <c r="AC192" s="48"/>
    </row>
    <row r="193" spans="2:29">
      <c r="B193" s="382"/>
      <c r="C193" s="382"/>
      <c r="D193" s="386"/>
      <c r="E193" s="387"/>
      <c r="F193" s="388"/>
      <c r="G193" s="386"/>
      <c r="H193" s="387"/>
      <c r="I193" s="387"/>
      <c r="J193" s="388"/>
      <c r="K193" s="390"/>
      <c r="L193" s="382"/>
      <c r="M193" s="382"/>
      <c r="N193" s="257"/>
      <c r="O193" s="382"/>
      <c r="P193" s="382"/>
      <c r="Q193" s="382"/>
      <c r="R193" s="382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</row>
    <row r="194" spans="2:29">
      <c r="B194" s="259"/>
      <c r="C194" s="259"/>
      <c r="D194" s="259" t="s">
        <v>194</v>
      </c>
      <c r="E194" s="259" t="s">
        <v>195</v>
      </c>
      <c r="F194" s="259" t="s">
        <v>196</v>
      </c>
      <c r="G194" s="259" t="s">
        <v>194</v>
      </c>
      <c r="H194" s="259" t="s">
        <v>195</v>
      </c>
      <c r="I194" s="259" t="s">
        <v>196</v>
      </c>
      <c r="J194" s="259" t="s">
        <v>44</v>
      </c>
      <c r="K194" s="259"/>
      <c r="L194" s="259"/>
      <c r="M194" s="259"/>
      <c r="N194" s="260"/>
      <c r="O194" s="259"/>
      <c r="P194" s="259"/>
      <c r="Q194" s="259"/>
      <c r="R194" s="259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</row>
    <row r="195" spans="2:29" ht="13.5">
      <c r="B195" s="15" t="s">
        <v>11</v>
      </c>
      <c r="C195" s="262">
        <f>'Estación E1_Contagens'!BS439</f>
        <v>129</v>
      </c>
      <c r="D195" s="262">
        <f>'Estación E1_Contagens'!BT439</f>
        <v>1</v>
      </c>
      <c r="E195" s="262">
        <f>'Estación E1_Contagens'!BU439</f>
        <v>0</v>
      </c>
      <c r="F195" s="262">
        <f>'Estación E1_Contagens'!BV439</f>
        <v>0</v>
      </c>
      <c r="G195" s="262">
        <f>'Estación E1_Contagens'!BW439</f>
        <v>1</v>
      </c>
      <c r="H195" s="262">
        <f>'Estación E1_Contagens'!BX439</f>
        <v>0</v>
      </c>
      <c r="I195" s="262">
        <f>'Estación E1_Contagens'!BY439</f>
        <v>0</v>
      </c>
      <c r="J195" s="262">
        <f>'Estación E1_Contagens'!BZ439</f>
        <v>0</v>
      </c>
      <c r="K195" s="262">
        <f>'Estación E1_Contagens'!CA439</f>
        <v>0</v>
      </c>
      <c r="L195" s="262">
        <f>'Estación E1_Contagens'!CB439</f>
        <v>0</v>
      </c>
      <c r="M195" s="262">
        <f>'Estación E1_Contagens'!CC439</f>
        <v>131</v>
      </c>
      <c r="N195" s="263"/>
      <c r="O195" s="262">
        <f>C195</f>
        <v>129</v>
      </c>
      <c r="P195" s="262">
        <f>SUM(D195:J195)</f>
        <v>2</v>
      </c>
      <c r="Q195" s="262">
        <f>SUM(K195:L195)</f>
        <v>0</v>
      </c>
      <c r="R195" s="262">
        <f>SUM(O195:Q195)</f>
        <v>131</v>
      </c>
      <c r="S195" s="264" t="str">
        <f>IF(T195=1,"HORA PICO DIA","")</f>
        <v/>
      </c>
      <c r="T195" s="272" t="str">
        <f>'Estación E1_Contagens'!CD439</f>
        <v/>
      </c>
      <c r="U195" s="48"/>
      <c r="V195" s="48"/>
      <c r="W195" s="48"/>
      <c r="X195" s="48"/>
      <c r="Y195" s="48"/>
      <c r="Z195" s="48"/>
      <c r="AA195" s="48"/>
      <c r="AB195" s="48"/>
      <c r="AC195" s="48"/>
    </row>
    <row r="196" spans="2:29" ht="13.5">
      <c r="B196" s="15" t="s">
        <v>12</v>
      </c>
      <c r="C196" s="262">
        <f>'Estación E1_Contagens'!BS440</f>
        <v>79</v>
      </c>
      <c r="D196" s="262">
        <f>'Estación E1_Contagens'!BT440</f>
        <v>0</v>
      </c>
      <c r="E196" s="262">
        <f>'Estación E1_Contagens'!BU440</f>
        <v>0</v>
      </c>
      <c r="F196" s="262">
        <f>'Estación E1_Contagens'!BV440</f>
        <v>0</v>
      </c>
      <c r="G196" s="262">
        <f>'Estación E1_Contagens'!BW440</f>
        <v>4</v>
      </c>
      <c r="H196" s="262">
        <f>'Estación E1_Contagens'!BX440</f>
        <v>0</v>
      </c>
      <c r="I196" s="262">
        <f>'Estación E1_Contagens'!BY440</f>
        <v>0</v>
      </c>
      <c r="J196" s="262">
        <f>'Estación E1_Contagens'!BZ440</f>
        <v>0</v>
      </c>
      <c r="K196" s="262">
        <f>'Estación E1_Contagens'!CA440</f>
        <v>0</v>
      </c>
      <c r="L196" s="262">
        <f>'Estación E1_Contagens'!CB440</f>
        <v>1</v>
      </c>
      <c r="M196" s="262">
        <f>'Estación E1_Contagens'!CC440</f>
        <v>84</v>
      </c>
      <c r="N196" s="263"/>
      <c r="O196" s="262">
        <f t="shared" ref="O196:O218" si="82">C196</f>
        <v>79</v>
      </c>
      <c r="P196" s="262">
        <f t="shared" ref="P196:P218" si="83">SUM(D196:J196)</f>
        <v>4</v>
      </c>
      <c r="Q196" s="262">
        <f t="shared" ref="Q196:Q218" si="84">SUM(K196:L196)</f>
        <v>1</v>
      </c>
      <c r="R196" s="262">
        <f t="shared" ref="R196:R218" si="85">SUM(O196:Q196)</f>
        <v>84</v>
      </c>
      <c r="S196" s="264" t="str">
        <f t="shared" ref="S196:S200" si="86">IF(T196=1,"HORA PICO DIA","")</f>
        <v/>
      </c>
      <c r="T196" s="272" t="str">
        <f>'Estación E1_Contagens'!CD440</f>
        <v/>
      </c>
      <c r="U196" s="48"/>
      <c r="V196" s="48"/>
      <c r="W196" s="48"/>
      <c r="X196" s="48"/>
      <c r="Y196" s="48"/>
      <c r="Z196" s="48"/>
      <c r="AA196" s="48"/>
      <c r="AB196" s="48"/>
      <c r="AC196" s="48"/>
    </row>
    <row r="197" spans="2:29" ht="13.5">
      <c r="B197" s="15" t="s">
        <v>13</v>
      </c>
      <c r="C197" s="262">
        <f>'Estación E1_Contagens'!BS441</f>
        <v>51</v>
      </c>
      <c r="D197" s="262">
        <f>'Estación E1_Contagens'!BT441</f>
        <v>0</v>
      </c>
      <c r="E197" s="262">
        <f>'Estación E1_Contagens'!BU441</f>
        <v>0</v>
      </c>
      <c r="F197" s="262">
        <f>'Estación E1_Contagens'!BV441</f>
        <v>0</v>
      </c>
      <c r="G197" s="262">
        <f>'Estación E1_Contagens'!BW441</f>
        <v>2</v>
      </c>
      <c r="H197" s="262">
        <f>'Estación E1_Contagens'!BX441</f>
        <v>0</v>
      </c>
      <c r="I197" s="262">
        <f>'Estación E1_Contagens'!BY441</f>
        <v>0</v>
      </c>
      <c r="J197" s="262">
        <f>'Estación E1_Contagens'!BZ441</f>
        <v>0</v>
      </c>
      <c r="K197" s="262">
        <f>'Estación E1_Contagens'!CA441</f>
        <v>0</v>
      </c>
      <c r="L197" s="262">
        <f>'Estación E1_Contagens'!CB441</f>
        <v>0</v>
      </c>
      <c r="M197" s="262">
        <f>'Estación E1_Contagens'!CC441</f>
        <v>53</v>
      </c>
      <c r="N197" s="263"/>
      <c r="O197" s="262">
        <f t="shared" si="82"/>
        <v>51</v>
      </c>
      <c r="P197" s="262">
        <f t="shared" si="83"/>
        <v>2</v>
      </c>
      <c r="Q197" s="262">
        <f t="shared" si="84"/>
        <v>0</v>
      </c>
      <c r="R197" s="262">
        <f t="shared" si="85"/>
        <v>53</v>
      </c>
      <c r="S197" s="264" t="str">
        <f t="shared" si="86"/>
        <v/>
      </c>
      <c r="T197" s="272" t="str">
        <f>'Estación E1_Contagens'!CD441</f>
        <v/>
      </c>
      <c r="U197" s="48"/>
      <c r="V197" s="48"/>
      <c r="W197" s="48"/>
      <c r="X197" s="48"/>
      <c r="Y197" s="48"/>
      <c r="Z197" s="48"/>
      <c r="AA197" s="48"/>
      <c r="AB197" s="48"/>
      <c r="AC197" s="48"/>
    </row>
    <row r="198" spans="2:29" ht="13.5">
      <c r="B198" s="15" t="s">
        <v>14</v>
      </c>
      <c r="C198" s="262">
        <f>'Estación E1_Contagens'!BS442</f>
        <v>39</v>
      </c>
      <c r="D198" s="262">
        <f>'Estación E1_Contagens'!BT442</f>
        <v>0</v>
      </c>
      <c r="E198" s="262">
        <f>'Estación E1_Contagens'!BU442</f>
        <v>0</v>
      </c>
      <c r="F198" s="262">
        <f>'Estación E1_Contagens'!BV442</f>
        <v>0</v>
      </c>
      <c r="G198" s="262">
        <f>'Estación E1_Contagens'!BW442</f>
        <v>5</v>
      </c>
      <c r="H198" s="262">
        <f>'Estación E1_Contagens'!BX442</f>
        <v>0</v>
      </c>
      <c r="I198" s="262">
        <f>'Estación E1_Contagens'!BY442</f>
        <v>0</v>
      </c>
      <c r="J198" s="262">
        <f>'Estación E1_Contagens'!BZ442</f>
        <v>0</v>
      </c>
      <c r="K198" s="262">
        <f>'Estación E1_Contagens'!CA442</f>
        <v>0</v>
      </c>
      <c r="L198" s="262">
        <f>'Estación E1_Contagens'!CB442</f>
        <v>0</v>
      </c>
      <c r="M198" s="262">
        <f>'Estación E1_Contagens'!CC442</f>
        <v>44</v>
      </c>
      <c r="N198" s="263"/>
      <c r="O198" s="262">
        <f t="shared" si="82"/>
        <v>39</v>
      </c>
      <c r="P198" s="262">
        <f t="shared" si="83"/>
        <v>5</v>
      </c>
      <c r="Q198" s="262">
        <f t="shared" si="84"/>
        <v>0</v>
      </c>
      <c r="R198" s="262">
        <f t="shared" si="85"/>
        <v>44</v>
      </c>
      <c r="S198" s="264" t="str">
        <f t="shared" si="86"/>
        <v/>
      </c>
      <c r="T198" s="272" t="str">
        <f>'Estación E1_Contagens'!CD442</f>
        <v/>
      </c>
      <c r="U198" s="48"/>
      <c r="V198" s="48"/>
      <c r="W198" s="48"/>
      <c r="X198" s="48"/>
      <c r="Y198" s="48"/>
      <c r="Z198" s="48"/>
      <c r="AA198" s="48"/>
      <c r="AB198" s="48"/>
      <c r="AC198" s="48"/>
    </row>
    <row r="199" spans="2:29" ht="13.5">
      <c r="B199" s="15" t="s">
        <v>15</v>
      </c>
      <c r="C199" s="262">
        <f>'Estación E1_Contagens'!BS443</f>
        <v>76</v>
      </c>
      <c r="D199" s="262">
        <f>'Estación E1_Contagens'!BT443</f>
        <v>0</v>
      </c>
      <c r="E199" s="262">
        <f>'Estación E1_Contagens'!BU443</f>
        <v>0</v>
      </c>
      <c r="F199" s="262">
        <f>'Estación E1_Contagens'!BV443</f>
        <v>0</v>
      </c>
      <c r="G199" s="262">
        <f>'Estación E1_Contagens'!BW443</f>
        <v>11</v>
      </c>
      <c r="H199" s="262">
        <f>'Estación E1_Contagens'!BX443</f>
        <v>0</v>
      </c>
      <c r="I199" s="262">
        <f>'Estación E1_Contagens'!BY443</f>
        <v>0</v>
      </c>
      <c r="J199" s="262">
        <f>'Estación E1_Contagens'!BZ443</f>
        <v>0</v>
      </c>
      <c r="K199" s="262">
        <f>'Estación E1_Contagens'!CA443</f>
        <v>0</v>
      </c>
      <c r="L199" s="262">
        <f>'Estación E1_Contagens'!CB443</f>
        <v>0</v>
      </c>
      <c r="M199" s="262">
        <f>'Estación E1_Contagens'!CC443</f>
        <v>87</v>
      </c>
      <c r="N199" s="263"/>
      <c r="O199" s="262">
        <f t="shared" si="82"/>
        <v>76</v>
      </c>
      <c r="P199" s="262">
        <f t="shared" si="83"/>
        <v>11</v>
      </c>
      <c r="Q199" s="262">
        <f t="shared" si="84"/>
        <v>0</v>
      </c>
      <c r="R199" s="262">
        <f t="shared" si="85"/>
        <v>87</v>
      </c>
      <c r="S199" s="264" t="str">
        <f t="shared" si="86"/>
        <v/>
      </c>
      <c r="T199" s="272" t="str">
        <f>'Estación E1_Contagens'!CD443</f>
        <v/>
      </c>
      <c r="U199" s="48"/>
      <c r="V199" s="48"/>
      <c r="W199" s="48"/>
      <c r="X199" s="48"/>
      <c r="Y199" s="48"/>
      <c r="Z199" s="48"/>
      <c r="AA199" s="48"/>
      <c r="AB199" s="48"/>
      <c r="AC199" s="48"/>
    </row>
    <row r="200" spans="2:29" ht="13.5">
      <c r="B200" s="15" t="s">
        <v>16</v>
      </c>
      <c r="C200" s="262">
        <f>'Estación E1_Contagens'!BS444</f>
        <v>148</v>
      </c>
      <c r="D200" s="262">
        <f>'Estación E1_Contagens'!BT444</f>
        <v>1</v>
      </c>
      <c r="E200" s="262">
        <f>'Estación E1_Contagens'!BU444</f>
        <v>0</v>
      </c>
      <c r="F200" s="262">
        <f>'Estación E1_Contagens'!BV444</f>
        <v>0</v>
      </c>
      <c r="G200" s="262">
        <f>'Estación E1_Contagens'!BW444</f>
        <v>10</v>
      </c>
      <c r="H200" s="262">
        <f>'Estación E1_Contagens'!BX444</f>
        <v>2</v>
      </c>
      <c r="I200" s="262">
        <f>'Estación E1_Contagens'!BY444</f>
        <v>0</v>
      </c>
      <c r="J200" s="262">
        <f>'Estación E1_Contagens'!BZ444</f>
        <v>0</v>
      </c>
      <c r="K200" s="262">
        <f>'Estación E1_Contagens'!CA444</f>
        <v>1</v>
      </c>
      <c r="L200" s="262">
        <f>'Estación E1_Contagens'!CB444</f>
        <v>0</v>
      </c>
      <c r="M200" s="262">
        <f>'Estación E1_Contagens'!CC444</f>
        <v>162</v>
      </c>
      <c r="N200" s="263"/>
      <c r="O200" s="262">
        <f t="shared" si="82"/>
        <v>148</v>
      </c>
      <c r="P200" s="262">
        <f t="shared" si="83"/>
        <v>13</v>
      </c>
      <c r="Q200" s="262">
        <f t="shared" si="84"/>
        <v>1</v>
      </c>
      <c r="R200" s="262">
        <f t="shared" si="85"/>
        <v>162</v>
      </c>
      <c r="S200" s="264" t="str">
        <f t="shared" si="86"/>
        <v/>
      </c>
      <c r="T200" s="272" t="str">
        <f>'Estación E1_Contagens'!CD444</f>
        <v/>
      </c>
      <c r="U200" s="48"/>
      <c r="V200" s="48"/>
      <c r="W200" s="48"/>
      <c r="X200" s="48"/>
      <c r="Y200" s="48"/>
      <c r="Z200" s="48"/>
      <c r="AA200" s="48"/>
      <c r="AB200" s="48"/>
      <c r="AC200" s="48"/>
    </row>
    <row r="201" spans="2:29" ht="13.5">
      <c r="B201" s="15" t="s">
        <v>17</v>
      </c>
      <c r="C201" s="262">
        <f>'Estación E1_Contagens'!BS445</f>
        <v>450</v>
      </c>
      <c r="D201" s="262">
        <f>'Estación E1_Contagens'!BT445</f>
        <v>4</v>
      </c>
      <c r="E201" s="262">
        <f>'Estación E1_Contagens'!BU445</f>
        <v>0</v>
      </c>
      <c r="F201" s="262">
        <f>'Estación E1_Contagens'!BV445</f>
        <v>0</v>
      </c>
      <c r="G201" s="262">
        <f>'Estación E1_Contagens'!BW445</f>
        <v>29</v>
      </c>
      <c r="H201" s="262">
        <f>'Estación E1_Contagens'!BX445</f>
        <v>2</v>
      </c>
      <c r="I201" s="262">
        <f>'Estación E1_Contagens'!BY445</f>
        <v>0</v>
      </c>
      <c r="J201" s="262">
        <f>'Estación E1_Contagens'!BZ445</f>
        <v>1</v>
      </c>
      <c r="K201" s="262">
        <f>'Estación E1_Contagens'!CA445</f>
        <v>0</v>
      </c>
      <c r="L201" s="262">
        <f>'Estación E1_Contagens'!CB445</f>
        <v>0</v>
      </c>
      <c r="M201" s="262">
        <f>'Estación E1_Contagens'!CC445</f>
        <v>486</v>
      </c>
      <c r="N201" s="263"/>
      <c r="O201" s="262">
        <f t="shared" si="82"/>
        <v>450</v>
      </c>
      <c r="P201" s="262">
        <f t="shared" si="83"/>
        <v>36</v>
      </c>
      <c r="Q201" s="262">
        <f t="shared" si="84"/>
        <v>0</v>
      </c>
      <c r="R201" s="262">
        <f t="shared" si="85"/>
        <v>486</v>
      </c>
      <c r="S201" s="252" t="str">
        <f>IF(T201=1,"HORA PICO DIA/MANHÃ",IF(T201=2,"HORA PICO MANHÃ",""))</f>
        <v/>
      </c>
      <c r="T201" s="272" t="str">
        <f>'Estación E1_Contagens'!CD445</f>
        <v/>
      </c>
      <c r="U201" s="48"/>
      <c r="V201" s="48"/>
      <c r="W201" s="48"/>
      <c r="X201" s="48"/>
      <c r="Y201" s="48"/>
      <c r="Z201" s="48"/>
      <c r="AA201" s="48"/>
      <c r="AB201" s="48"/>
      <c r="AC201" s="48"/>
    </row>
    <row r="202" spans="2:29" ht="13.5">
      <c r="B202" s="15" t="s">
        <v>18</v>
      </c>
      <c r="C202" s="262">
        <f>'Estación E1_Contagens'!BS446</f>
        <v>613</v>
      </c>
      <c r="D202" s="262">
        <f>'Estación E1_Contagens'!BT446</f>
        <v>16</v>
      </c>
      <c r="E202" s="262">
        <f>'Estación E1_Contagens'!BU446</f>
        <v>0</v>
      </c>
      <c r="F202" s="262">
        <f>'Estación E1_Contagens'!BV446</f>
        <v>0</v>
      </c>
      <c r="G202" s="262">
        <f>'Estación E1_Contagens'!BW446</f>
        <v>35</v>
      </c>
      <c r="H202" s="262">
        <f>'Estación E1_Contagens'!BX446</f>
        <v>1</v>
      </c>
      <c r="I202" s="262">
        <f>'Estación E1_Contagens'!BY446</f>
        <v>0</v>
      </c>
      <c r="J202" s="262">
        <f>'Estación E1_Contagens'!BZ446</f>
        <v>0</v>
      </c>
      <c r="K202" s="262">
        <f>'Estación E1_Contagens'!CA446</f>
        <v>1</v>
      </c>
      <c r="L202" s="262">
        <f>'Estación E1_Contagens'!CB446</f>
        <v>0</v>
      </c>
      <c r="M202" s="262">
        <f>'Estación E1_Contagens'!CC446</f>
        <v>666</v>
      </c>
      <c r="N202" s="263"/>
      <c r="O202" s="262">
        <f t="shared" si="82"/>
        <v>613</v>
      </c>
      <c r="P202" s="262">
        <f t="shared" si="83"/>
        <v>52</v>
      </c>
      <c r="Q202" s="262">
        <f t="shared" si="84"/>
        <v>1</v>
      </c>
      <c r="R202" s="262">
        <f t="shared" si="85"/>
        <v>666</v>
      </c>
      <c r="S202" s="267" t="str">
        <f t="shared" ref="S202:S204" si="87">IF(T202=1,"HORA PICO DIA/MANHÃ",IF(T202=2,"HORA PICO MANHÃ",""))</f>
        <v>HORA PICO DIA/MANHÃ</v>
      </c>
      <c r="T202" s="272">
        <f>'Estación E1_Contagens'!CD446</f>
        <v>1</v>
      </c>
      <c r="U202" s="48"/>
      <c r="V202" s="48"/>
      <c r="W202" s="48"/>
      <c r="X202" s="48"/>
      <c r="Y202" s="48"/>
      <c r="Z202" s="48"/>
      <c r="AA202" s="48"/>
      <c r="AB202" s="48"/>
      <c r="AC202" s="48"/>
    </row>
    <row r="203" spans="2:29" ht="13.5">
      <c r="B203" s="15" t="s">
        <v>19</v>
      </c>
      <c r="C203" s="262">
        <f>'Estación E1_Contagens'!BS447</f>
        <v>521</v>
      </c>
      <c r="D203" s="262">
        <f>'Estación E1_Contagens'!BT447</f>
        <v>7</v>
      </c>
      <c r="E203" s="262">
        <f>'Estación E1_Contagens'!BU447</f>
        <v>0</v>
      </c>
      <c r="F203" s="262">
        <f>'Estación E1_Contagens'!BV447</f>
        <v>0</v>
      </c>
      <c r="G203" s="262">
        <f>'Estación E1_Contagens'!BW447</f>
        <v>49</v>
      </c>
      <c r="H203" s="262">
        <f>'Estación E1_Contagens'!BX447</f>
        <v>4</v>
      </c>
      <c r="I203" s="262">
        <f>'Estación E1_Contagens'!BY447</f>
        <v>0</v>
      </c>
      <c r="J203" s="262">
        <f>'Estación E1_Contagens'!BZ447</f>
        <v>1</v>
      </c>
      <c r="K203" s="262">
        <f>'Estación E1_Contagens'!CA447</f>
        <v>2</v>
      </c>
      <c r="L203" s="262">
        <f>'Estación E1_Contagens'!CB447</f>
        <v>0</v>
      </c>
      <c r="M203" s="262">
        <f>'Estación E1_Contagens'!CC447</f>
        <v>584</v>
      </c>
      <c r="N203" s="263"/>
      <c r="O203" s="262">
        <f t="shared" si="82"/>
        <v>521</v>
      </c>
      <c r="P203" s="262">
        <f t="shared" si="83"/>
        <v>61</v>
      </c>
      <c r="Q203" s="262">
        <f t="shared" si="84"/>
        <v>2</v>
      </c>
      <c r="R203" s="262">
        <f t="shared" si="85"/>
        <v>584</v>
      </c>
      <c r="S203" s="252" t="str">
        <f t="shared" si="87"/>
        <v/>
      </c>
      <c r="T203" s="272" t="str">
        <f>'Estación E1_Contagens'!CD447</f>
        <v/>
      </c>
      <c r="U203" s="48"/>
      <c r="V203" s="48"/>
      <c r="W203" s="48"/>
      <c r="X203" s="48"/>
      <c r="Y203" s="48"/>
      <c r="Z203" s="48"/>
      <c r="AA203" s="48"/>
      <c r="AB203" s="48"/>
      <c r="AC203" s="48"/>
    </row>
    <row r="204" spans="2:29" ht="13.5">
      <c r="B204" s="15" t="s">
        <v>20</v>
      </c>
      <c r="C204" s="262">
        <f>'Estación E1_Contagens'!BS448</f>
        <v>418</v>
      </c>
      <c r="D204" s="262">
        <f>'Estación E1_Contagens'!BT448</f>
        <v>11</v>
      </c>
      <c r="E204" s="262">
        <f>'Estación E1_Contagens'!BU448</f>
        <v>0</v>
      </c>
      <c r="F204" s="262">
        <f>'Estación E1_Contagens'!BV448</f>
        <v>0</v>
      </c>
      <c r="G204" s="262">
        <f>'Estación E1_Contagens'!BW448</f>
        <v>42</v>
      </c>
      <c r="H204" s="262">
        <f>'Estación E1_Contagens'!BX448</f>
        <v>6</v>
      </c>
      <c r="I204" s="262">
        <f>'Estación E1_Contagens'!BY448</f>
        <v>0</v>
      </c>
      <c r="J204" s="262">
        <f>'Estación E1_Contagens'!BZ448</f>
        <v>1</v>
      </c>
      <c r="K204" s="262">
        <f>'Estación E1_Contagens'!CA448</f>
        <v>14</v>
      </c>
      <c r="L204" s="262">
        <f>'Estación E1_Contagens'!CB448</f>
        <v>0</v>
      </c>
      <c r="M204" s="262">
        <f>'Estación E1_Contagens'!CC448</f>
        <v>492</v>
      </c>
      <c r="N204" s="263"/>
      <c r="O204" s="262">
        <f t="shared" si="82"/>
        <v>418</v>
      </c>
      <c r="P204" s="262">
        <f t="shared" si="83"/>
        <v>60</v>
      </c>
      <c r="Q204" s="262">
        <f t="shared" si="84"/>
        <v>14</v>
      </c>
      <c r="R204" s="262">
        <f t="shared" si="85"/>
        <v>492</v>
      </c>
      <c r="S204" s="252" t="str">
        <f t="shared" si="87"/>
        <v/>
      </c>
      <c r="T204" s="272" t="str">
        <f>'Estación E1_Contagens'!CD448</f>
        <v/>
      </c>
      <c r="U204" s="48"/>
      <c r="V204" s="48"/>
      <c r="W204" s="48"/>
      <c r="X204" s="48"/>
      <c r="Y204" s="48"/>
      <c r="Z204" s="48"/>
      <c r="AA204" s="48"/>
      <c r="AB204" s="48"/>
      <c r="AC204" s="48"/>
    </row>
    <row r="205" spans="2:29" ht="13.5">
      <c r="B205" s="15" t="s">
        <v>21</v>
      </c>
      <c r="C205" s="262">
        <f>'Estación E1_Contagens'!BS449</f>
        <v>425</v>
      </c>
      <c r="D205" s="262">
        <f>'Estación E1_Contagens'!BT449</f>
        <v>7</v>
      </c>
      <c r="E205" s="262">
        <f>'Estación E1_Contagens'!BU449</f>
        <v>0</v>
      </c>
      <c r="F205" s="262">
        <f>'Estación E1_Contagens'!BV449</f>
        <v>0</v>
      </c>
      <c r="G205" s="262">
        <f>'Estación E1_Contagens'!BW449</f>
        <v>48</v>
      </c>
      <c r="H205" s="262">
        <f>'Estación E1_Contagens'!BX449</f>
        <v>7</v>
      </c>
      <c r="I205" s="262">
        <f>'Estación E1_Contagens'!BY449</f>
        <v>0</v>
      </c>
      <c r="J205" s="262">
        <f>'Estación E1_Contagens'!BZ449</f>
        <v>0</v>
      </c>
      <c r="K205" s="262">
        <f>'Estación E1_Contagens'!CA449</f>
        <v>10</v>
      </c>
      <c r="L205" s="262">
        <f>'Estación E1_Contagens'!CB449</f>
        <v>0</v>
      </c>
      <c r="M205" s="262">
        <f>'Estación E1_Contagens'!CC449</f>
        <v>497</v>
      </c>
      <c r="N205" s="263"/>
      <c r="O205" s="262">
        <f t="shared" si="82"/>
        <v>425</v>
      </c>
      <c r="P205" s="262">
        <f t="shared" si="83"/>
        <v>62</v>
      </c>
      <c r="Q205" s="262">
        <f t="shared" si="84"/>
        <v>10</v>
      </c>
      <c r="R205" s="262">
        <f t="shared" si="85"/>
        <v>497</v>
      </c>
      <c r="S205" s="264" t="str">
        <f t="shared" ref="S205:S210" si="88">IF(T205=1,"HORA PICO DIA","")</f>
        <v/>
      </c>
      <c r="T205" s="272" t="str">
        <f>'Estación E1_Contagens'!CD449</f>
        <v/>
      </c>
      <c r="U205" s="48"/>
      <c r="V205" s="48"/>
      <c r="W205" s="48"/>
      <c r="X205" s="48"/>
      <c r="Y205" s="48"/>
      <c r="Z205" s="48"/>
      <c r="AA205" s="48"/>
      <c r="AB205" s="48"/>
      <c r="AC205" s="48"/>
    </row>
    <row r="206" spans="2:29" ht="13.5">
      <c r="B206" s="15" t="s">
        <v>22</v>
      </c>
      <c r="C206" s="262">
        <f>'Estación E1_Contagens'!BS450</f>
        <v>342</v>
      </c>
      <c r="D206" s="262">
        <f>'Estación E1_Contagens'!BT450</f>
        <v>2</v>
      </c>
      <c r="E206" s="262">
        <f>'Estación E1_Contagens'!BU450</f>
        <v>0</v>
      </c>
      <c r="F206" s="262">
        <f>'Estación E1_Contagens'!BV450</f>
        <v>0</v>
      </c>
      <c r="G206" s="262">
        <f>'Estación E1_Contagens'!BW450</f>
        <v>50</v>
      </c>
      <c r="H206" s="262">
        <f>'Estación E1_Contagens'!BX450</f>
        <v>7</v>
      </c>
      <c r="I206" s="262">
        <f>'Estación E1_Contagens'!BY450</f>
        <v>1</v>
      </c>
      <c r="J206" s="262">
        <f>'Estación E1_Contagens'!BZ450</f>
        <v>0</v>
      </c>
      <c r="K206" s="262">
        <f>'Estación E1_Contagens'!CA450</f>
        <v>18</v>
      </c>
      <c r="L206" s="262">
        <f>'Estación E1_Contagens'!CB450</f>
        <v>0</v>
      </c>
      <c r="M206" s="262">
        <f>'Estación E1_Contagens'!CC450</f>
        <v>420</v>
      </c>
      <c r="N206" s="263"/>
      <c r="O206" s="262">
        <f t="shared" si="82"/>
        <v>342</v>
      </c>
      <c r="P206" s="262">
        <f t="shared" si="83"/>
        <v>60</v>
      </c>
      <c r="Q206" s="262">
        <f t="shared" si="84"/>
        <v>18</v>
      </c>
      <c r="R206" s="262">
        <f t="shared" si="85"/>
        <v>420</v>
      </c>
      <c r="S206" s="264" t="str">
        <f t="shared" si="88"/>
        <v/>
      </c>
      <c r="T206" s="272" t="str">
        <f>'Estación E1_Contagens'!CD450</f>
        <v/>
      </c>
      <c r="U206" s="48"/>
      <c r="V206" s="48"/>
      <c r="W206" s="48"/>
      <c r="X206" s="48"/>
      <c r="Y206" s="48"/>
      <c r="Z206" s="48"/>
      <c r="AA206" s="48"/>
      <c r="AB206" s="48"/>
      <c r="AC206" s="48"/>
    </row>
    <row r="207" spans="2:29" ht="13.5">
      <c r="B207" s="15" t="s">
        <v>23</v>
      </c>
      <c r="C207" s="262">
        <f>'Estación E1_Contagens'!BS451</f>
        <v>345</v>
      </c>
      <c r="D207" s="262">
        <f>'Estación E1_Contagens'!BT451</f>
        <v>7</v>
      </c>
      <c r="E207" s="262">
        <f>'Estación E1_Contagens'!BU451</f>
        <v>0</v>
      </c>
      <c r="F207" s="262">
        <f>'Estación E1_Contagens'!BV451</f>
        <v>0</v>
      </c>
      <c r="G207" s="262">
        <f>'Estación E1_Contagens'!BW451</f>
        <v>62</v>
      </c>
      <c r="H207" s="262">
        <f>'Estación E1_Contagens'!BX451</f>
        <v>10</v>
      </c>
      <c r="I207" s="262">
        <f>'Estación E1_Contagens'!BY451</f>
        <v>0</v>
      </c>
      <c r="J207" s="262">
        <f>'Estación E1_Contagens'!BZ451</f>
        <v>0</v>
      </c>
      <c r="K207" s="262">
        <f>'Estación E1_Contagens'!CA451</f>
        <v>25</v>
      </c>
      <c r="L207" s="262">
        <f>'Estación E1_Contagens'!CB451</f>
        <v>0</v>
      </c>
      <c r="M207" s="262">
        <f>'Estación E1_Contagens'!CC451</f>
        <v>449</v>
      </c>
      <c r="N207" s="263"/>
      <c r="O207" s="262">
        <f t="shared" si="82"/>
        <v>345</v>
      </c>
      <c r="P207" s="262">
        <f t="shared" si="83"/>
        <v>79</v>
      </c>
      <c r="Q207" s="262">
        <f t="shared" si="84"/>
        <v>25</v>
      </c>
      <c r="R207" s="262">
        <f t="shared" si="85"/>
        <v>449</v>
      </c>
      <c r="S207" s="264" t="str">
        <f t="shared" si="88"/>
        <v/>
      </c>
      <c r="T207" s="272" t="str">
        <f>'Estación E1_Contagens'!CD451</f>
        <v/>
      </c>
      <c r="U207" s="48"/>
      <c r="V207" s="48"/>
      <c r="W207" s="48"/>
      <c r="X207" s="48"/>
      <c r="Y207" s="48"/>
      <c r="Z207" s="48"/>
      <c r="AA207" s="48"/>
      <c r="AB207" s="48"/>
      <c r="AC207" s="48"/>
    </row>
    <row r="208" spans="2:29" ht="13.5">
      <c r="B208" s="15" t="s">
        <v>24</v>
      </c>
      <c r="C208" s="262">
        <f>'Estación E1_Contagens'!BS452</f>
        <v>374</v>
      </c>
      <c r="D208" s="262">
        <f>'Estación E1_Contagens'!BT452</f>
        <v>11</v>
      </c>
      <c r="E208" s="262">
        <f>'Estación E1_Contagens'!BU452</f>
        <v>1</v>
      </c>
      <c r="F208" s="262">
        <f>'Estación E1_Contagens'!BV452</f>
        <v>0</v>
      </c>
      <c r="G208" s="262">
        <f>'Estación E1_Contagens'!BW452</f>
        <v>45</v>
      </c>
      <c r="H208" s="262">
        <f>'Estación E1_Contagens'!BX452</f>
        <v>9</v>
      </c>
      <c r="I208" s="262">
        <f>'Estación E1_Contagens'!BY452</f>
        <v>0</v>
      </c>
      <c r="J208" s="262">
        <f>'Estación E1_Contagens'!BZ452</f>
        <v>1</v>
      </c>
      <c r="K208" s="262">
        <f>'Estación E1_Contagens'!CA452</f>
        <v>27</v>
      </c>
      <c r="L208" s="262">
        <f>'Estación E1_Contagens'!CB452</f>
        <v>0</v>
      </c>
      <c r="M208" s="262">
        <f>'Estación E1_Contagens'!CC452</f>
        <v>468</v>
      </c>
      <c r="N208" s="263"/>
      <c r="O208" s="262">
        <f t="shared" si="82"/>
        <v>374</v>
      </c>
      <c r="P208" s="262">
        <f t="shared" si="83"/>
        <v>67</v>
      </c>
      <c r="Q208" s="262">
        <f t="shared" si="84"/>
        <v>27</v>
      </c>
      <c r="R208" s="262">
        <f t="shared" si="85"/>
        <v>468</v>
      </c>
      <c r="S208" s="264" t="str">
        <f t="shared" si="88"/>
        <v/>
      </c>
      <c r="T208" s="272" t="str">
        <f>'Estación E1_Contagens'!CD452</f>
        <v/>
      </c>
      <c r="U208" s="48"/>
      <c r="V208" s="48"/>
      <c r="W208" s="48"/>
      <c r="X208" s="48"/>
      <c r="Y208" s="48"/>
      <c r="Z208" s="48"/>
      <c r="AA208" s="48"/>
      <c r="AB208" s="48"/>
      <c r="AC208" s="48"/>
    </row>
    <row r="209" spans="2:29" ht="13.5">
      <c r="B209" s="15" t="s">
        <v>25</v>
      </c>
      <c r="C209" s="262">
        <f>'Estación E1_Contagens'!BS453</f>
        <v>397</v>
      </c>
      <c r="D209" s="262">
        <f>'Estación E1_Contagens'!BT453</f>
        <v>7</v>
      </c>
      <c r="E209" s="262">
        <f>'Estación E1_Contagens'!BU453</f>
        <v>0</v>
      </c>
      <c r="F209" s="262">
        <f>'Estación E1_Contagens'!BV453</f>
        <v>0</v>
      </c>
      <c r="G209" s="262">
        <f>'Estación E1_Contagens'!BW453</f>
        <v>54</v>
      </c>
      <c r="H209" s="262">
        <f>'Estación E1_Contagens'!BX453</f>
        <v>6</v>
      </c>
      <c r="I209" s="262">
        <f>'Estación E1_Contagens'!BY453</f>
        <v>0</v>
      </c>
      <c r="J209" s="262">
        <f>'Estación E1_Contagens'!BZ453</f>
        <v>1</v>
      </c>
      <c r="K209" s="262">
        <f>'Estación E1_Contagens'!CA453</f>
        <v>24</v>
      </c>
      <c r="L209" s="262">
        <f>'Estación E1_Contagens'!CB453</f>
        <v>0</v>
      </c>
      <c r="M209" s="262">
        <f>'Estación E1_Contagens'!CC453</f>
        <v>489</v>
      </c>
      <c r="N209" s="263"/>
      <c r="O209" s="262">
        <f t="shared" si="82"/>
        <v>397</v>
      </c>
      <c r="P209" s="262">
        <f t="shared" si="83"/>
        <v>68</v>
      </c>
      <c r="Q209" s="262">
        <f t="shared" si="84"/>
        <v>24</v>
      </c>
      <c r="R209" s="262">
        <f t="shared" si="85"/>
        <v>489</v>
      </c>
      <c r="S209" s="264" t="str">
        <f t="shared" si="88"/>
        <v/>
      </c>
      <c r="T209" s="272" t="str">
        <f>'Estación E1_Contagens'!CD453</f>
        <v/>
      </c>
      <c r="U209" s="48"/>
      <c r="V209" s="48"/>
      <c r="W209" s="48"/>
      <c r="X209" s="48"/>
      <c r="Y209" s="48"/>
      <c r="Z209" s="48"/>
      <c r="AA209" s="48"/>
      <c r="AB209" s="48"/>
      <c r="AC209" s="48"/>
    </row>
    <row r="210" spans="2:29" ht="13.5">
      <c r="B210" s="15" t="s">
        <v>26</v>
      </c>
      <c r="C210" s="262">
        <f>'Estación E1_Contagens'!BS454</f>
        <v>396</v>
      </c>
      <c r="D210" s="262">
        <f>'Estación E1_Contagens'!BT454</f>
        <v>19</v>
      </c>
      <c r="E210" s="262">
        <f>'Estación E1_Contagens'!BU454</f>
        <v>0</v>
      </c>
      <c r="F210" s="262">
        <f>'Estación E1_Contagens'!BV454</f>
        <v>0</v>
      </c>
      <c r="G210" s="262">
        <f>'Estación E1_Contagens'!BW454</f>
        <v>46</v>
      </c>
      <c r="H210" s="262">
        <f>'Estación E1_Contagens'!BX454</f>
        <v>9</v>
      </c>
      <c r="I210" s="262">
        <f>'Estación E1_Contagens'!BY454</f>
        <v>0</v>
      </c>
      <c r="J210" s="262">
        <f>'Estación E1_Contagens'!BZ454</f>
        <v>0</v>
      </c>
      <c r="K210" s="262">
        <f>'Estación E1_Contagens'!CA454</f>
        <v>23</v>
      </c>
      <c r="L210" s="262">
        <f>'Estación E1_Contagens'!CB454</f>
        <v>1</v>
      </c>
      <c r="M210" s="262">
        <f>'Estación E1_Contagens'!CC454</f>
        <v>494</v>
      </c>
      <c r="N210" s="263"/>
      <c r="O210" s="262">
        <f t="shared" si="82"/>
        <v>396</v>
      </c>
      <c r="P210" s="262">
        <f t="shared" si="83"/>
        <v>74</v>
      </c>
      <c r="Q210" s="262">
        <f t="shared" si="84"/>
        <v>24</v>
      </c>
      <c r="R210" s="262">
        <f t="shared" si="85"/>
        <v>494</v>
      </c>
      <c r="S210" s="264" t="str">
        <f t="shared" si="88"/>
        <v/>
      </c>
      <c r="T210" s="272" t="str">
        <f>'Estación E1_Contagens'!CD454</f>
        <v/>
      </c>
      <c r="U210" s="48"/>
      <c r="V210" s="48"/>
      <c r="W210" s="48"/>
      <c r="X210" s="48"/>
      <c r="Y210" s="48"/>
      <c r="Z210" s="48"/>
      <c r="AA210" s="48"/>
      <c r="AB210" s="48"/>
      <c r="AC210" s="48"/>
    </row>
    <row r="211" spans="2:29" ht="13.5">
      <c r="B211" s="15" t="s">
        <v>27</v>
      </c>
      <c r="C211" s="262">
        <f>'Estación E1_Contagens'!BS455</f>
        <v>446</v>
      </c>
      <c r="D211" s="262">
        <f>'Estación E1_Contagens'!BT455</f>
        <v>6</v>
      </c>
      <c r="E211" s="262">
        <f>'Estación E1_Contagens'!BU455</f>
        <v>0</v>
      </c>
      <c r="F211" s="262">
        <f>'Estación E1_Contagens'!BV455</f>
        <v>0</v>
      </c>
      <c r="G211" s="262">
        <f>'Estación E1_Contagens'!BW455</f>
        <v>52</v>
      </c>
      <c r="H211" s="262">
        <f>'Estación E1_Contagens'!BX455</f>
        <v>3</v>
      </c>
      <c r="I211" s="262">
        <f>'Estación E1_Contagens'!BY455</f>
        <v>0</v>
      </c>
      <c r="J211" s="262">
        <f>'Estación E1_Contagens'!BZ455</f>
        <v>0</v>
      </c>
      <c r="K211" s="262">
        <f>'Estación E1_Contagens'!CA455</f>
        <v>25</v>
      </c>
      <c r="L211" s="262">
        <f>'Estación E1_Contagens'!CB455</f>
        <v>1</v>
      </c>
      <c r="M211" s="262">
        <f>'Estación E1_Contagens'!CC455</f>
        <v>533</v>
      </c>
      <c r="N211" s="263"/>
      <c r="O211" s="262">
        <f t="shared" si="82"/>
        <v>446</v>
      </c>
      <c r="P211" s="262">
        <f t="shared" si="83"/>
        <v>61</v>
      </c>
      <c r="Q211" s="262">
        <f t="shared" si="84"/>
        <v>26</v>
      </c>
      <c r="R211" s="262">
        <f t="shared" si="85"/>
        <v>533</v>
      </c>
      <c r="S211" s="267" t="str">
        <f t="shared" ref="S211:S212" si="89">IF(T211=1,"HORA PICO DIA/TARDE",IF(T211=3,"HORA PICO TARDE",""))</f>
        <v/>
      </c>
      <c r="T211" s="272" t="str">
        <f>'Estación E1_Contagens'!CD455</f>
        <v/>
      </c>
      <c r="U211" s="48"/>
      <c r="V211" s="48"/>
      <c r="W211" s="48"/>
      <c r="X211" s="48"/>
      <c r="Y211" s="48"/>
      <c r="Z211" s="48"/>
      <c r="AA211" s="48"/>
      <c r="AB211" s="48"/>
      <c r="AC211" s="48"/>
    </row>
    <row r="212" spans="2:29" ht="13.5">
      <c r="B212" s="15" t="s">
        <v>28</v>
      </c>
      <c r="C212" s="262">
        <f>'Estación E1_Contagens'!BS456</f>
        <v>482</v>
      </c>
      <c r="D212" s="262">
        <f>'Estación E1_Contagens'!BT456</f>
        <v>5</v>
      </c>
      <c r="E212" s="262">
        <f>'Estación E1_Contagens'!BU456</f>
        <v>0</v>
      </c>
      <c r="F212" s="262">
        <f>'Estación E1_Contagens'!BV456</f>
        <v>0</v>
      </c>
      <c r="G212" s="262">
        <f>'Estación E1_Contagens'!BW456</f>
        <v>54</v>
      </c>
      <c r="H212" s="262">
        <f>'Estación E1_Contagens'!BX456</f>
        <v>11</v>
      </c>
      <c r="I212" s="262">
        <f>'Estación E1_Contagens'!BY456</f>
        <v>0</v>
      </c>
      <c r="J212" s="262">
        <f>'Estación E1_Contagens'!BZ456</f>
        <v>0</v>
      </c>
      <c r="K212" s="262">
        <f>'Estación E1_Contagens'!CA456</f>
        <v>24</v>
      </c>
      <c r="L212" s="262">
        <f>'Estación E1_Contagens'!CB456</f>
        <v>0</v>
      </c>
      <c r="M212" s="262">
        <f>'Estación E1_Contagens'!CC456</f>
        <v>576</v>
      </c>
      <c r="N212" s="263"/>
      <c r="O212" s="262">
        <f t="shared" si="82"/>
        <v>482</v>
      </c>
      <c r="P212" s="262">
        <f t="shared" si="83"/>
        <v>70</v>
      </c>
      <c r="Q212" s="262">
        <f t="shared" si="84"/>
        <v>24</v>
      </c>
      <c r="R212" s="262">
        <f t="shared" si="85"/>
        <v>576</v>
      </c>
      <c r="S212" s="267" t="str">
        <f t="shared" si="89"/>
        <v/>
      </c>
      <c r="T212" s="272" t="str">
        <f>'Estación E1_Contagens'!CD456</f>
        <v/>
      </c>
      <c r="U212" s="48"/>
      <c r="V212" s="48"/>
      <c r="W212" s="48"/>
      <c r="X212" s="48"/>
      <c r="Y212" s="48"/>
      <c r="Z212" s="48"/>
      <c r="AA212" s="48"/>
      <c r="AB212" s="48"/>
      <c r="AC212" s="48"/>
    </row>
    <row r="213" spans="2:29" ht="13.5">
      <c r="B213" s="15" t="s">
        <v>29</v>
      </c>
      <c r="C213" s="262">
        <f>'Estación E1_Contagens'!BS457</f>
        <v>543</v>
      </c>
      <c r="D213" s="262">
        <f>'Estación E1_Contagens'!BT457</f>
        <v>10</v>
      </c>
      <c r="E213" s="262">
        <f>'Estación E1_Contagens'!BU457</f>
        <v>0</v>
      </c>
      <c r="F213" s="262">
        <f>'Estación E1_Contagens'!BV457</f>
        <v>0</v>
      </c>
      <c r="G213" s="262">
        <f>'Estación E1_Contagens'!BW457</f>
        <v>40</v>
      </c>
      <c r="H213" s="262">
        <f>'Estación E1_Contagens'!BX457</f>
        <v>4</v>
      </c>
      <c r="I213" s="262">
        <f>'Estación E1_Contagens'!BY457</f>
        <v>0</v>
      </c>
      <c r="J213" s="262">
        <f>'Estación E1_Contagens'!BZ457</f>
        <v>0</v>
      </c>
      <c r="K213" s="262">
        <f>'Estación E1_Contagens'!CA457</f>
        <v>22</v>
      </c>
      <c r="L213" s="262">
        <f>'Estación E1_Contagens'!CB457</f>
        <v>0</v>
      </c>
      <c r="M213" s="262">
        <f>'Estación E1_Contagens'!CC457</f>
        <v>619</v>
      </c>
      <c r="N213" s="263"/>
      <c r="O213" s="262">
        <f t="shared" si="82"/>
        <v>543</v>
      </c>
      <c r="P213" s="262">
        <f t="shared" si="83"/>
        <v>54</v>
      </c>
      <c r="Q213" s="262">
        <f t="shared" si="84"/>
        <v>22</v>
      </c>
      <c r="R213" s="262">
        <f t="shared" si="85"/>
        <v>619</v>
      </c>
      <c r="S213" s="267" t="str">
        <f>IF(T213=1,"HORA PICO DIA/TARDE",IF(T213=3,"HORA PICO TARDE",""))</f>
        <v>HORA PICO TARDE</v>
      </c>
      <c r="T213" s="272">
        <f>'Estación E1_Contagens'!CD457</f>
        <v>3</v>
      </c>
      <c r="U213" s="48"/>
      <c r="V213" s="48"/>
      <c r="W213" s="48"/>
      <c r="X213" s="48"/>
      <c r="Y213" s="48"/>
      <c r="Z213" s="48"/>
      <c r="AA213" s="48"/>
      <c r="AB213" s="48"/>
      <c r="AC213" s="48"/>
    </row>
    <row r="214" spans="2:29" ht="13.5">
      <c r="B214" s="15" t="s">
        <v>30</v>
      </c>
      <c r="C214" s="262">
        <f>'Estación E1_Contagens'!BS458</f>
        <v>527</v>
      </c>
      <c r="D214" s="262">
        <f>'Estación E1_Contagens'!BT458</f>
        <v>4</v>
      </c>
      <c r="E214" s="262">
        <f>'Estación E1_Contagens'!BU458</f>
        <v>1</v>
      </c>
      <c r="F214" s="262">
        <f>'Estación E1_Contagens'!BV458</f>
        <v>1</v>
      </c>
      <c r="G214" s="262">
        <f>'Estación E1_Contagens'!BW458</f>
        <v>20</v>
      </c>
      <c r="H214" s="262">
        <f>'Estación E1_Contagens'!BX458</f>
        <v>3</v>
      </c>
      <c r="I214" s="262">
        <f>'Estación E1_Contagens'!BY458</f>
        <v>0</v>
      </c>
      <c r="J214" s="262">
        <f>'Estación E1_Contagens'!BZ458</f>
        <v>0</v>
      </c>
      <c r="K214" s="262">
        <f>'Estación E1_Contagens'!CA458</f>
        <v>16</v>
      </c>
      <c r="L214" s="262">
        <f>'Estación E1_Contagens'!CB458</f>
        <v>0</v>
      </c>
      <c r="M214" s="262">
        <f>'Estación E1_Contagens'!CC458</f>
        <v>572</v>
      </c>
      <c r="N214" s="263"/>
      <c r="O214" s="262">
        <f t="shared" si="82"/>
        <v>527</v>
      </c>
      <c r="P214" s="262">
        <f t="shared" si="83"/>
        <v>29</v>
      </c>
      <c r="Q214" s="262">
        <f t="shared" si="84"/>
        <v>16</v>
      </c>
      <c r="R214" s="262">
        <f t="shared" si="85"/>
        <v>572</v>
      </c>
      <c r="S214" s="267" t="str">
        <f t="shared" ref="S214" si="90">IF(T214=1,"HORA PICO DIA/TARDE",IF(T214=3,"HORA PICO TARDE",""))</f>
        <v/>
      </c>
      <c r="T214" s="272" t="str">
        <f>'Estación E1_Contagens'!CD458</f>
        <v/>
      </c>
      <c r="U214" s="48"/>
      <c r="V214" s="48"/>
      <c r="W214" s="48"/>
      <c r="X214" s="48"/>
      <c r="Y214" s="48"/>
      <c r="Z214" s="48"/>
      <c r="AA214" s="48"/>
      <c r="AB214" s="48"/>
      <c r="AC214" s="48"/>
    </row>
    <row r="215" spans="2:29" ht="13.5">
      <c r="B215" s="15" t="s">
        <v>31</v>
      </c>
      <c r="C215" s="262">
        <f>'Estación E1_Contagens'!BS459</f>
        <v>505</v>
      </c>
      <c r="D215" s="262">
        <f>'Estación E1_Contagens'!BT459</f>
        <v>5</v>
      </c>
      <c r="E215" s="262">
        <f>'Estación E1_Contagens'!BU459</f>
        <v>2</v>
      </c>
      <c r="F215" s="262">
        <f>'Estación E1_Contagens'!BV459</f>
        <v>0</v>
      </c>
      <c r="G215" s="262">
        <f>'Estación E1_Contagens'!BW459</f>
        <v>19</v>
      </c>
      <c r="H215" s="262">
        <f>'Estación E1_Contagens'!BX459</f>
        <v>4</v>
      </c>
      <c r="I215" s="262">
        <f>'Estación E1_Contagens'!BY459</f>
        <v>0</v>
      </c>
      <c r="J215" s="262">
        <f>'Estación E1_Contagens'!BZ459</f>
        <v>1</v>
      </c>
      <c r="K215" s="262">
        <f>'Estación E1_Contagens'!CA459</f>
        <v>20</v>
      </c>
      <c r="L215" s="262">
        <f>'Estación E1_Contagens'!CB459</f>
        <v>0</v>
      </c>
      <c r="M215" s="262">
        <f>'Estación E1_Contagens'!CC459</f>
        <v>556</v>
      </c>
      <c r="N215" s="263"/>
      <c r="O215" s="262">
        <f t="shared" si="82"/>
        <v>505</v>
      </c>
      <c r="P215" s="262">
        <f t="shared" si="83"/>
        <v>31</v>
      </c>
      <c r="Q215" s="262">
        <f t="shared" si="84"/>
        <v>20</v>
      </c>
      <c r="R215" s="262">
        <f t="shared" si="85"/>
        <v>556</v>
      </c>
      <c r="S215" s="264" t="str">
        <f t="shared" ref="S215:S218" si="91">IF(T215=1,"HORA PICO DIA","")</f>
        <v/>
      </c>
      <c r="T215" s="272" t="str">
        <f>'Estación E1_Contagens'!CD459</f>
        <v/>
      </c>
      <c r="U215" s="48"/>
      <c r="V215" s="48"/>
      <c r="W215" s="48"/>
      <c r="X215" s="48"/>
      <c r="Y215" s="48"/>
      <c r="Z215" s="48"/>
      <c r="AA215" s="48"/>
      <c r="AB215" s="48"/>
      <c r="AC215" s="48"/>
    </row>
    <row r="216" spans="2:29" ht="13.5">
      <c r="B216" s="15" t="s">
        <v>32</v>
      </c>
      <c r="C216" s="262">
        <f>'Estación E1_Contagens'!BS460</f>
        <v>439</v>
      </c>
      <c r="D216" s="262">
        <f>'Estación E1_Contagens'!BT460</f>
        <v>5</v>
      </c>
      <c r="E216" s="262">
        <f>'Estación E1_Contagens'!BU460</f>
        <v>1</v>
      </c>
      <c r="F216" s="262">
        <f>'Estación E1_Contagens'!BV460</f>
        <v>0</v>
      </c>
      <c r="G216" s="262">
        <f>'Estación E1_Contagens'!BW460</f>
        <v>7</v>
      </c>
      <c r="H216" s="262">
        <f>'Estación E1_Contagens'!BX460</f>
        <v>2</v>
      </c>
      <c r="I216" s="262">
        <f>'Estación E1_Contagens'!BY460</f>
        <v>1</v>
      </c>
      <c r="J216" s="262">
        <f>'Estación E1_Contagens'!BZ460</f>
        <v>0</v>
      </c>
      <c r="K216" s="262">
        <f>'Estación E1_Contagens'!CA460</f>
        <v>2</v>
      </c>
      <c r="L216" s="262">
        <f>'Estación E1_Contagens'!CB460</f>
        <v>0</v>
      </c>
      <c r="M216" s="262">
        <f>'Estación E1_Contagens'!CC460</f>
        <v>457</v>
      </c>
      <c r="N216" s="263"/>
      <c r="O216" s="262">
        <f t="shared" si="82"/>
        <v>439</v>
      </c>
      <c r="P216" s="262">
        <f t="shared" si="83"/>
        <v>16</v>
      </c>
      <c r="Q216" s="262">
        <f t="shared" si="84"/>
        <v>2</v>
      </c>
      <c r="R216" s="262">
        <f t="shared" si="85"/>
        <v>457</v>
      </c>
      <c r="S216" s="264" t="str">
        <f t="shared" si="91"/>
        <v/>
      </c>
      <c r="T216" s="272" t="str">
        <f>'Estación E1_Contagens'!CD460</f>
        <v/>
      </c>
      <c r="U216" s="48"/>
      <c r="V216" s="48"/>
      <c r="W216" s="48"/>
      <c r="X216" s="48"/>
      <c r="Y216" s="48"/>
      <c r="Z216" s="48"/>
      <c r="AA216" s="48"/>
      <c r="AB216" s="48"/>
      <c r="AC216" s="48"/>
    </row>
    <row r="217" spans="2:29" ht="13.5">
      <c r="B217" s="15" t="s">
        <v>33</v>
      </c>
      <c r="C217" s="262">
        <f>'Estación E1_Contagens'!BS461</f>
        <v>306</v>
      </c>
      <c r="D217" s="262">
        <f>'Estación E1_Contagens'!BT461</f>
        <v>5</v>
      </c>
      <c r="E217" s="262">
        <f>'Estación E1_Contagens'!BU461</f>
        <v>0</v>
      </c>
      <c r="F217" s="262">
        <f>'Estación E1_Contagens'!BV461</f>
        <v>0</v>
      </c>
      <c r="G217" s="262">
        <f>'Estación E1_Contagens'!BW461</f>
        <v>2</v>
      </c>
      <c r="H217" s="262">
        <f>'Estación E1_Contagens'!BX461</f>
        <v>2</v>
      </c>
      <c r="I217" s="262">
        <f>'Estación E1_Contagens'!BY461</f>
        <v>0</v>
      </c>
      <c r="J217" s="262">
        <f>'Estación E1_Contagens'!BZ461</f>
        <v>0</v>
      </c>
      <c r="K217" s="262">
        <f>'Estación E1_Contagens'!CA461</f>
        <v>1</v>
      </c>
      <c r="L217" s="262">
        <f>'Estación E1_Contagens'!CB461</f>
        <v>0</v>
      </c>
      <c r="M217" s="262">
        <f>'Estación E1_Contagens'!CC461</f>
        <v>316</v>
      </c>
      <c r="N217" s="263"/>
      <c r="O217" s="262">
        <f t="shared" si="82"/>
        <v>306</v>
      </c>
      <c r="P217" s="262">
        <f t="shared" si="83"/>
        <v>9</v>
      </c>
      <c r="Q217" s="262">
        <f t="shared" si="84"/>
        <v>1</v>
      </c>
      <c r="R217" s="262">
        <f t="shared" si="85"/>
        <v>316</v>
      </c>
      <c r="S217" s="264" t="str">
        <f t="shared" si="91"/>
        <v/>
      </c>
      <c r="T217" s="272" t="str">
        <f>'Estación E1_Contagens'!CD461</f>
        <v/>
      </c>
      <c r="U217" s="48"/>
      <c r="V217" s="48"/>
      <c r="W217" s="48"/>
      <c r="X217" s="48"/>
      <c r="Y217" s="48"/>
      <c r="Z217" s="48"/>
      <c r="AA217" s="48"/>
      <c r="AB217" s="48"/>
      <c r="AC217" s="48"/>
    </row>
    <row r="218" spans="2:29" ht="13.5">
      <c r="B218" s="15" t="s">
        <v>34</v>
      </c>
      <c r="C218" s="262">
        <f>'Estación E1_Contagens'!BS462</f>
        <v>239</v>
      </c>
      <c r="D218" s="262">
        <f>'Estación E1_Contagens'!BT462</f>
        <v>7</v>
      </c>
      <c r="E218" s="262">
        <f>'Estación E1_Contagens'!BU462</f>
        <v>0</v>
      </c>
      <c r="F218" s="262">
        <f>'Estación E1_Contagens'!BV462</f>
        <v>0</v>
      </c>
      <c r="G218" s="262">
        <f>'Estación E1_Contagens'!BW462</f>
        <v>3</v>
      </c>
      <c r="H218" s="262">
        <f>'Estación E1_Contagens'!BX462</f>
        <v>0</v>
      </c>
      <c r="I218" s="262">
        <f>'Estación E1_Contagens'!BY462</f>
        <v>0</v>
      </c>
      <c r="J218" s="262">
        <f>'Estación E1_Contagens'!BZ462</f>
        <v>0</v>
      </c>
      <c r="K218" s="262">
        <f>'Estación E1_Contagens'!CA462</f>
        <v>0</v>
      </c>
      <c r="L218" s="262">
        <f>'Estación E1_Contagens'!CB462</f>
        <v>0</v>
      </c>
      <c r="M218" s="262">
        <f>'Estación E1_Contagens'!CC462</f>
        <v>249</v>
      </c>
      <c r="N218" s="263"/>
      <c r="O218" s="262">
        <f t="shared" si="82"/>
        <v>239</v>
      </c>
      <c r="P218" s="262">
        <f t="shared" si="83"/>
        <v>10</v>
      </c>
      <c r="Q218" s="262">
        <f t="shared" si="84"/>
        <v>0</v>
      </c>
      <c r="R218" s="262">
        <f t="shared" si="85"/>
        <v>249</v>
      </c>
      <c r="S218" s="264" t="str">
        <f t="shared" si="91"/>
        <v/>
      </c>
      <c r="T218" s="272" t="str">
        <f>'Estación E1_Contagens'!CD462</f>
        <v/>
      </c>
      <c r="U218" s="48"/>
      <c r="V218" s="48"/>
      <c r="W218" s="48"/>
      <c r="X218" s="48"/>
      <c r="Y218" s="48"/>
      <c r="Z218" s="48"/>
      <c r="AA218" s="48"/>
      <c r="AB218" s="48"/>
      <c r="AC218" s="48"/>
    </row>
    <row r="219" spans="2:29" ht="13.5">
      <c r="B219" s="18"/>
      <c r="C219" s="263"/>
      <c r="D219" s="263"/>
      <c r="E219" s="263"/>
      <c r="F219" s="263"/>
      <c r="G219" s="263"/>
      <c r="H219" s="263"/>
      <c r="I219" s="263"/>
      <c r="J219" s="263"/>
      <c r="K219" s="263"/>
      <c r="L219" s="263"/>
      <c r="M219" s="263"/>
      <c r="N219" s="263"/>
      <c r="O219" s="263"/>
      <c r="P219" s="263"/>
      <c r="Q219" s="263"/>
      <c r="R219" s="263"/>
    </row>
    <row r="220" spans="2:29" ht="12.75">
      <c r="B220" s="19" t="s">
        <v>8</v>
      </c>
      <c r="C220" s="269">
        <f>SUM(C195:C218)</f>
        <v>8290</v>
      </c>
      <c r="D220" s="269">
        <f t="shared" ref="D220:J220" si="92">SUM(D195:D218)</f>
        <v>140</v>
      </c>
      <c r="E220" s="269">
        <f t="shared" si="92"/>
        <v>5</v>
      </c>
      <c r="F220" s="269">
        <f t="shared" si="92"/>
        <v>1</v>
      </c>
      <c r="G220" s="269">
        <f t="shared" si="92"/>
        <v>690</v>
      </c>
      <c r="H220" s="269">
        <f t="shared" si="92"/>
        <v>92</v>
      </c>
      <c r="I220" s="269">
        <f t="shared" si="92"/>
        <v>2</v>
      </c>
      <c r="J220" s="269">
        <f t="shared" si="92"/>
        <v>6</v>
      </c>
      <c r="K220" s="269">
        <f>SUM(K195:K218)</f>
        <v>255</v>
      </c>
      <c r="L220" s="269">
        <f>SUM(L195:L218)</f>
        <v>3</v>
      </c>
      <c r="M220" s="269">
        <f>SUM(M195:M218)</f>
        <v>9484</v>
      </c>
      <c r="N220" s="270"/>
      <c r="O220" s="269">
        <f>SUM(O195:O218)</f>
        <v>8290</v>
      </c>
      <c r="P220" s="269">
        <f>SUM(P195:P218)</f>
        <v>936</v>
      </c>
      <c r="Q220" s="269">
        <f>SUM(Q195:Q218)</f>
        <v>258</v>
      </c>
      <c r="R220" s="269">
        <f>SUM(R195:R218)</f>
        <v>9484</v>
      </c>
    </row>
    <row r="224" spans="2:29">
      <c r="B224" s="244" t="str">
        <f>'Estación E1_Contagens'!B537</f>
        <v>ESTUDO DE CONTAGENS DE FLUXO VEICULAR</v>
      </c>
      <c r="C224" s="244"/>
      <c r="D224" s="244"/>
      <c r="E224" s="244"/>
      <c r="F224" s="244"/>
      <c r="G224" s="244"/>
      <c r="H224" s="244"/>
      <c r="I224" s="244"/>
      <c r="J224" s="244"/>
      <c r="K224" s="244"/>
      <c r="L224" s="244"/>
      <c r="M224" s="244"/>
      <c r="N224" s="244"/>
      <c r="O224" s="244"/>
      <c r="P224" s="244"/>
      <c r="Q224" s="244"/>
      <c r="R224" s="244"/>
      <c r="S224" s="245"/>
      <c r="T224" s="244"/>
      <c r="U224" s="244"/>
      <c r="V224" s="244"/>
      <c r="W224" s="244"/>
      <c r="X224" s="244"/>
      <c r="Y224" s="244"/>
      <c r="Z224" s="244"/>
      <c r="AA224" s="244"/>
      <c r="AB224" s="244"/>
      <c r="AC224" s="244"/>
    </row>
    <row r="225" spans="2:29">
      <c r="B225" s="247" t="str">
        <f>'Estación E1_Contagens'!B538</f>
        <v>VIA</v>
      </c>
      <c r="C225" s="248" t="str">
        <f>'Estación E1_Contagens'!C538</f>
        <v>Av. Néstor Gambetta</v>
      </c>
      <c r="D225" s="248"/>
      <c r="E225" s="248"/>
      <c r="F225" s="248"/>
      <c r="G225" s="248"/>
      <c r="H225" s="247" t="str">
        <f>'Estación E1_Contagens'!G538</f>
        <v>DATA</v>
      </c>
      <c r="I225" s="248"/>
      <c r="J225" s="250" t="str">
        <f>'Estación E1_Contagens'!J538</f>
        <v>Jueves 30 de Septiembre del 2010</v>
      </c>
      <c r="K225" s="248"/>
      <c r="L225" s="250"/>
      <c r="M225" s="248"/>
      <c r="N225" s="251"/>
      <c r="U225" s="247"/>
      <c r="V225" s="253"/>
      <c r="W225" s="253"/>
      <c r="X225" s="253"/>
      <c r="AA225" s="254"/>
    </row>
    <row r="226" spans="2:29">
      <c r="B226" s="247" t="str">
        <f>'Estación E1_Contagens'!B539</f>
        <v>LOCALIZAÇÃO</v>
      </c>
      <c r="C226" s="248" t="str">
        <f>'Estación E1_Contagens'!C539</f>
        <v>Grifo Repsol - AAHH Escudero (Km. 3 + 400)</v>
      </c>
      <c r="D226" s="248"/>
      <c r="E226" s="248"/>
      <c r="F226" s="248"/>
      <c r="G226" s="248"/>
      <c r="H226" s="247" t="str">
        <f>'Estación E1_Contagens'!G539</f>
        <v>CLASIFICADOR</v>
      </c>
      <c r="I226" s="248"/>
      <c r="J226" s="250" t="str">
        <f>'Estación E1_Contagens'!J539</f>
        <v>Celia Velásquez Vargas- Wenceslao Y. Calzado Castillo</v>
      </c>
      <c r="K226" s="248"/>
      <c r="L226" s="247"/>
      <c r="M226" s="246"/>
      <c r="N226" s="251"/>
      <c r="U226" s="247"/>
      <c r="V226" s="253"/>
      <c r="W226" s="253"/>
      <c r="X226" s="253"/>
      <c r="AA226" s="254"/>
    </row>
    <row r="227" spans="2:29">
      <c r="B227" s="247" t="str">
        <f>'Estación E1_Contagens'!B540</f>
        <v>SENTIDO</v>
      </c>
      <c r="C227" s="248" t="str">
        <f>'Estación E1_Contagens'!C540</f>
        <v>Panamericana Norte a Ventanilla</v>
      </c>
      <c r="D227" s="248"/>
      <c r="E227" s="248"/>
      <c r="F227" s="248"/>
      <c r="G227" s="248"/>
      <c r="H227" s="247" t="str">
        <f>'Estación E1_Contagens'!G540</f>
        <v>RESPONSÁVEL</v>
      </c>
      <c r="I227" s="248"/>
      <c r="J227" s="250" t="str">
        <f>'Estación E1_Contagens'!J540</f>
        <v>RICHARD SALVADOR TIXE</v>
      </c>
      <c r="K227" s="248"/>
      <c r="L227" s="247"/>
      <c r="M227" s="246"/>
      <c r="N227" s="251"/>
      <c r="U227" s="247"/>
      <c r="V227" s="253"/>
      <c r="W227" s="253"/>
      <c r="X227" s="253"/>
      <c r="AA227" s="254"/>
    </row>
    <row r="228" spans="2:29"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</row>
    <row r="229" spans="2:29" ht="12.75" customHeight="1">
      <c r="B229" s="381" t="s">
        <v>3</v>
      </c>
      <c r="C229" s="381" t="s">
        <v>45</v>
      </c>
      <c r="D229" s="383" t="s">
        <v>55</v>
      </c>
      <c r="E229" s="384"/>
      <c r="F229" s="385"/>
      <c r="G229" s="383" t="s">
        <v>56</v>
      </c>
      <c r="H229" s="384"/>
      <c r="I229" s="384"/>
      <c r="J229" s="385"/>
      <c r="K229" s="389" t="s">
        <v>40</v>
      </c>
      <c r="L229" s="381" t="s">
        <v>7</v>
      </c>
      <c r="M229" s="381" t="s">
        <v>8</v>
      </c>
      <c r="N229" s="257"/>
      <c r="O229" s="381" t="s">
        <v>45</v>
      </c>
      <c r="P229" s="381" t="s">
        <v>46</v>
      </c>
      <c r="Q229" s="381" t="s">
        <v>236</v>
      </c>
      <c r="R229" s="381" t="s">
        <v>8</v>
      </c>
      <c r="T229" s="48"/>
      <c r="U229" s="48"/>
      <c r="V229" s="48"/>
      <c r="W229" s="48"/>
      <c r="X229" s="48"/>
      <c r="Y229" s="48"/>
      <c r="Z229" s="48"/>
      <c r="AA229" s="48"/>
      <c r="AB229" s="48"/>
      <c r="AC229" s="48"/>
    </row>
    <row r="230" spans="2:29">
      <c r="B230" s="382"/>
      <c r="C230" s="382"/>
      <c r="D230" s="386"/>
      <c r="E230" s="387"/>
      <c r="F230" s="388"/>
      <c r="G230" s="386"/>
      <c r="H230" s="387"/>
      <c r="I230" s="387"/>
      <c r="J230" s="388"/>
      <c r="K230" s="390"/>
      <c r="L230" s="382"/>
      <c r="M230" s="382"/>
      <c r="N230" s="257"/>
      <c r="O230" s="382"/>
      <c r="P230" s="382"/>
      <c r="Q230" s="382"/>
      <c r="R230" s="382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</row>
    <row r="231" spans="2:29">
      <c r="B231" s="259"/>
      <c r="C231" s="259"/>
      <c r="D231" s="259" t="s">
        <v>194</v>
      </c>
      <c r="E231" s="259" t="s">
        <v>195</v>
      </c>
      <c r="F231" s="259" t="s">
        <v>196</v>
      </c>
      <c r="G231" s="259" t="s">
        <v>194</v>
      </c>
      <c r="H231" s="259" t="s">
        <v>195</v>
      </c>
      <c r="I231" s="259" t="s">
        <v>196</v>
      </c>
      <c r="J231" s="259" t="s">
        <v>44</v>
      </c>
      <c r="K231" s="259"/>
      <c r="L231" s="259"/>
      <c r="M231" s="259"/>
      <c r="N231" s="260"/>
      <c r="O231" s="259"/>
      <c r="P231" s="259"/>
      <c r="Q231" s="259"/>
      <c r="R231" s="259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</row>
    <row r="232" spans="2:29" ht="13.5">
      <c r="B232" s="15" t="s">
        <v>11</v>
      </c>
      <c r="C232" s="262">
        <f>'Estación E1_Contagens'!BS546</f>
        <v>140</v>
      </c>
      <c r="D232" s="262">
        <f>'Estación E1_Contagens'!BT546</f>
        <v>2</v>
      </c>
      <c r="E232" s="262">
        <f>'Estación E1_Contagens'!BU546</f>
        <v>0</v>
      </c>
      <c r="F232" s="262">
        <f>'Estación E1_Contagens'!BV546</f>
        <v>0</v>
      </c>
      <c r="G232" s="262">
        <f>'Estación E1_Contagens'!BW546</f>
        <v>5</v>
      </c>
      <c r="H232" s="262">
        <f>'Estación E1_Contagens'!BX546</f>
        <v>0</v>
      </c>
      <c r="I232" s="262">
        <f>'Estación E1_Contagens'!BY546</f>
        <v>0</v>
      </c>
      <c r="J232" s="262">
        <f>'Estación E1_Contagens'!BZ546</f>
        <v>0</v>
      </c>
      <c r="K232" s="262">
        <f>'Estación E1_Contagens'!CA546</f>
        <v>0</v>
      </c>
      <c r="L232" s="262">
        <f>'Estación E1_Contagens'!CB546</f>
        <v>0</v>
      </c>
      <c r="M232" s="262">
        <f>'Estación E1_Contagens'!CC546</f>
        <v>147</v>
      </c>
      <c r="N232" s="263"/>
      <c r="O232" s="262">
        <f>C232</f>
        <v>140</v>
      </c>
      <c r="P232" s="262">
        <f>SUM(D232:J232)</f>
        <v>7</v>
      </c>
      <c r="Q232" s="262">
        <f>SUM(K232:L232)</f>
        <v>0</v>
      </c>
      <c r="R232" s="262">
        <f>SUM(O232:Q232)</f>
        <v>147</v>
      </c>
      <c r="S232" s="264" t="str">
        <f>IF(T232=1,"HORA PICO DIA","")</f>
        <v/>
      </c>
      <c r="T232" s="272" t="str">
        <f>'Estación E1_Contagens'!CD546</f>
        <v/>
      </c>
      <c r="U232" s="48"/>
      <c r="V232" s="48"/>
      <c r="W232" s="48"/>
      <c r="X232" s="48"/>
      <c r="Y232" s="48"/>
      <c r="Z232" s="48"/>
      <c r="AA232" s="48"/>
      <c r="AB232" s="48"/>
      <c r="AC232" s="48"/>
    </row>
    <row r="233" spans="2:29" ht="13.5">
      <c r="B233" s="15" t="s">
        <v>12</v>
      </c>
      <c r="C233" s="262">
        <f>'Estación E1_Contagens'!BS547</f>
        <v>59</v>
      </c>
      <c r="D233" s="262">
        <f>'Estación E1_Contagens'!BT547</f>
        <v>0</v>
      </c>
      <c r="E233" s="262">
        <f>'Estación E1_Contagens'!BU547</f>
        <v>0</v>
      </c>
      <c r="F233" s="262">
        <f>'Estación E1_Contagens'!BV547</f>
        <v>0</v>
      </c>
      <c r="G233" s="262">
        <f>'Estación E1_Contagens'!BW547</f>
        <v>2</v>
      </c>
      <c r="H233" s="262">
        <f>'Estación E1_Contagens'!BX547</f>
        <v>0</v>
      </c>
      <c r="I233" s="262">
        <f>'Estación E1_Contagens'!BY547</f>
        <v>0</v>
      </c>
      <c r="J233" s="262">
        <f>'Estación E1_Contagens'!BZ547</f>
        <v>0</v>
      </c>
      <c r="K233" s="262">
        <f>'Estación E1_Contagens'!CA547</f>
        <v>0</v>
      </c>
      <c r="L233" s="262">
        <f>'Estación E1_Contagens'!CB547</f>
        <v>0</v>
      </c>
      <c r="M233" s="262">
        <f>'Estación E1_Contagens'!CC547</f>
        <v>61</v>
      </c>
      <c r="N233" s="263"/>
      <c r="O233" s="262">
        <f t="shared" ref="O233:O255" si="93">C233</f>
        <v>59</v>
      </c>
      <c r="P233" s="262">
        <f t="shared" ref="P233:P255" si="94">SUM(D233:J233)</f>
        <v>2</v>
      </c>
      <c r="Q233" s="262">
        <f t="shared" ref="Q233:Q255" si="95">SUM(K233:L233)</f>
        <v>0</v>
      </c>
      <c r="R233" s="262">
        <f t="shared" ref="R233:R255" si="96">SUM(O233:Q233)</f>
        <v>61</v>
      </c>
      <c r="S233" s="264" t="str">
        <f t="shared" ref="S233:S237" si="97">IF(T233=1,"HORA PICO DIA","")</f>
        <v/>
      </c>
      <c r="T233" s="272" t="str">
        <f>'Estación E1_Contagens'!CD547</f>
        <v/>
      </c>
      <c r="U233" s="48"/>
      <c r="V233" s="48"/>
      <c r="W233" s="48"/>
      <c r="X233" s="48"/>
      <c r="Y233" s="48"/>
      <c r="Z233" s="48"/>
      <c r="AA233" s="48"/>
      <c r="AB233" s="48"/>
      <c r="AC233" s="48"/>
    </row>
    <row r="234" spans="2:29" ht="13.5">
      <c r="B234" s="15" t="s">
        <v>13</v>
      </c>
      <c r="C234" s="262">
        <f>'Estación E1_Contagens'!BS548</f>
        <v>66</v>
      </c>
      <c r="D234" s="262">
        <f>'Estación E1_Contagens'!BT548</f>
        <v>0</v>
      </c>
      <c r="E234" s="262">
        <f>'Estación E1_Contagens'!BU548</f>
        <v>0</v>
      </c>
      <c r="F234" s="262">
        <f>'Estación E1_Contagens'!BV548</f>
        <v>0</v>
      </c>
      <c r="G234" s="262">
        <f>'Estación E1_Contagens'!BW548</f>
        <v>2</v>
      </c>
      <c r="H234" s="262">
        <f>'Estación E1_Contagens'!BX548</f>
        <v>1</v>
      </c>
      <c r="I234" s="262">
        <f>'Estación E1_Contagens'!BY548</f>
        <v>0</v>
      </c>
      <c r="J234" s="262">
        <f>'Estación E1_Contagens'!BZ548</f>
        <v>0</v>
      </c>
      <c r="K234" s="262">
        <f>'Estación E1_Contagens'!CA548</f>
        <v>0</v>
      </c>
      <c r="L234" s="262">
        <f>'Estación E1_Contagens'!CB548</f>
        <v>0</v>
      </c>
      <c r="M234" s="262">
        <f>'Estación E1_Contagens'!CC548</f>
        <v>69</v>
      </c>
      <c r="N234" s="263"/>
      <c r="O234" s="262">
        <f t="shared" si="93"/>
        <v>66</v>
      </c>
      <c r="P234" s="262">
        <f t="shared" si="94"/>
        <v>3</v>
      </c>
      <c r="Q234" s="262">
        <f t="shared" si="95"/>
        <v>0</v>
      </c>
      <c r="R234" s="262">
        <f t="shared" si="96"/>
        <v>69</v>
      </c>
      <c r="S234" s="264" t="str">
        <f t="shared" si="97"/>
        <v/>
      </c>
      <c r="T234" s="272" t="str">
        <f>'Estación E1_Contagens'!CD548</f>
        <v/>
      </c>
      <c r="U234" s="48"/>
      <c r="V234" s="48"/>
      <c r="W234" s="48"/>
      <c r="X234" s="48"/>
      <c r="Y234" s="48"/>
      <c r="Z234" s="48"/>
      <c r="AA234" s="48"/>
      <c r="AB234" s="48"/>
      <c r="AC234" s="48"/>
    </row>
    <row r="235" spans="2:29" ht="13.5">
      <c r="B235" s="15" t="s">
        <v>14</v>
      </c>
      <c r="C235" s="262">
        <f>'Estación E1_Contagens'!BS549</f>
        <v>54</v>
      </c>
      <c r="D235" s="262">
        <f>'Estación E1_Contagens'!BT549</f>
        <v>0</v>
      </c>
      <c r="E235" s="262">
        <f>'Estación E1_Contagens'!BU549</f>
        <v>0</v>
      </c>
      <c r="F235" s="262">
        <f>'Estación E1_Contagens'!BV549</f>
        <v>0</v>
      </c>
      <c r="G235" s="262">
        <f>'Estación E1_Contagens'!BW549</f>
        <v>4</v>
      </c>
      <c r="H235" s="262">
        <f>'Estación E1_Contagens'!BX549</f>
        <v>0</v>
      </c>
      <c r="I235" s="262">
        <f>'Estación E1_Contagens'!BY549</f>
        <v>0</v>
      </c>
      <c r="J235" s="262">
        <f>'Estación E1_Contagens'!BZ549</f>
        <v>0</v>
      </c>
      <c r="K235" s="262">
        <f>'Estación E1_Contagens'!CA549</f>
        <v>2</v>
      </c>
      <c r="L235" s="262">
        <f>'Estación E1_Contagens'!CB549</f>
        <v>0</v>
      </c>
      <c r="M235" s="262">
        <f>'Estación E1_Contagens'!CC549</f>
        <v>60</v>
      </c>
      <c r="N235" s="263"/>
      <c r="O235" s="262">
        <f t="shared" si="93"/>
        <v>54</v>
      </c>
      <c r="P235" s="262">
        <f t="shared" si="94"/>
        <v>4</v>
      </c>
      <c r="Q235" s="262">
        <f t="shared" si="95"/>
        <v>2</v>
      </c>
      <c r="R235" s="262">
        <f t="shared" si="96"/>
        <v>60</v>
      </c>
      <c r="S235" s="264" t="str">
        <f t="shared" si="97"/>
        <v/>
      </c>
      <c r="T235" s="272" t="str">
        <f>'Estación E1_Contagens'!CD549</f>
        <v/>
      </c>
      <c r="U235" s="48"/>
      <c r="V235" s="48"/>
      <c r="W235" s="48"/>
      <c r="X235" s="48"/>
      <c r="Y235" s="48"/>
      <c r="Z235" s="48"/>
      <c r="AA235" s="48"/>
      <c r="AB235" s="48"/>
      <c r="AC235" s="48"/>
    </row>
    <row r="236" spans="2:29" ht="13.5">
      <c r="B236" s="15" t="s">
        <v>15</v>
      </c>
      <c r="C236" s="262">
        <f>'Estación E1_Contagens'!BS550</f>
        <v>91</v>
      </c>
      <c r="D236" s="262">
        <f>'Estación E1_Contagens'!BT550</f>
        <v>1</v>
      </c>
      <c r="E236" s="262">
        <f>'Estación E1_Contagens'!BU550</f>
        <v>0</v>
      </c>
      <c r="F236" s="262">
        <f>'Estación E1_Contagens'!BV550</f>
        <v>0</v>
      </c>
      <c r="G236" s="262">
        <f>'Estación E1_Contagens'!BW550</f>
        <v>10</v>
      </c>
      <c r="H236" s="262">
        <f>'Estación E1_Contagens'!BX550</f>
        <v>0</v>
      </c>
      <c r="I236" s="262">
        <f>'Estación E1_Contagens'!BY550</f>
        <v>0</v>
      </c>
      <c r="J236" s="262">
        <f>'Estación E1_Contagens'!BZ550</f>
        <v>0</v>
      </c>
      <c r="K236" s="262">
        <f>'Estación E1_Contagens'!CA550</f>
        <v>0</v>
      </c>
      <c r="L236" s="262">
        <f>'Estación E1_Contagens'!CB550</f>
        <v>0</v>
      </c>
      <c r="M236" s="262">
        <f>'Estación E1_Contagens'!CC550</f>
        <v>102</v>
      </c>
      <c r="N236" s="263"/>
      <c r="O236" s="262">
        <f t="shared" si="93"/>
        <v>91</v>
      </c>
      <c r="P236" s="262">
        <f t="shared" si="94"/>
        <v>11</v>
      </c>
      <c r="Q236" s="262">
        <f t="shared" si="95"/>
        <v>0</v>
      </c>
      <c r="R236" s="262">
        <f t="shared" si="96"/>
        <v>102</v>
      </c>
      <c r="S236" s="264" t="str">
        <f t="shared" si="97"/>
        <v/>
      </c>
      <c r="T236" s="272" t="str">
        <f>'Estación E1_Contagens'!CD550</f>
        <v/>
      </c>
      <c r="U236" s="48"/>
      <c r="V236" s="48"/>
      <c r="W236" s="48"/>
      <c r="X236" s="48"/>
      <c r="Y236" s="48"/>
      <c r="Z236" s="48"/>
      <c r="AA236" s="48"/>
      <c r="AB236" s="48"/>
      <c r="AC236" s="48"/>
    </row>
    <row r="237" spans="2:29" ht="13.5">
      <c r="B237" s="15" t="s">
        <v>16</v>
      </c>
      <c r="C237" s="262">
        <f>'Estación E1_Contagens'!BS551</f>
        <v>164</v>
      </c>
      <c r="D237" s="262">
        <f>'Estación E1_Contagens'!BT551</f>
        <v>0</v>
      </c>
      <c r="E237" s="262">
        <f>'Estación E1_Contagens'!BU551</f>
        <v>0</v>
      </c>
      <c r="F237" s="262">
        <f>'Estación E1_Contagens'!BV551</f>
        <v>0</v>
      </c>
      <c r="G237" s="262">
        <f>'Estación E1_Contagens'!BW551</f>
        <v>14</v>
      </c>
      <c r="H237" s="262">
        <f>'Estación E1_Contagens'!BX551</f>
        <v>0</v>
      </c>
      <c r="I237" s="262">
        <f>'Estación E1_Contagens'!BY551</f>
        <v>0</v>
      </c>
      <c r="J237" s="262">
        <f>'Estación E1_Contagens'!BZ551</f>
        <v>0</v>
      </c>
      <c r="K237" s="262">
        <f>'Estación E1_Contagens'!CA551</f>
        <v>1</v>
      </c>
      <c r="L237" s="262">
        <f>'Estación E1_Contagens'!CB551</f>
        <v>0</v>
      </c>
      <c r="M237" s="262">
        <f>'Estación E1_Contagens'!CC551</f>
        <v>179</v>
      </c>
      <c r="N237" s="263"/>
      <c r="O237" s="262">
        <f t="shared" si="93"/>
        <v>164</v>
      </c>
      <c r="P237" s="262">
        <f t="shared" si="94"/>
        <v>14</v>
      </c>
      <c r="Q237" s="262">
        <f t="shared" si="95"/>
        <v>1</v>
      </c>
      <c r="R237" s="262">
        <f t="shared" si="96"/>
        <v>179</v>
      </c>
      <c r="S237" s="264" t="str">
        <f t="shared" si="97"/>
        <v/>
      </c>
      <c r="T237" s="272" t="str">
        <f>'Estación E1_Contagens'!CD551</f>
        <v/>
      </c>
      <c r="U237" s="48"/>
      <c r="V237" s="48"/>
      <c r="W237" s="48"/>
      <c r="X237" s="48"/>
      <c r="Y237" s="48"/>
      <c r="Z237" s="48"/>
      <c r="AA237" s="48"/>
      <c r="AB237" s="48"/>
      <c r="AC237" s="48"/>
    </row>
    <row r="238" spans="2:29" ht="13.5">
      <c r="B238" s="15" t="s">
        <v>17</v>
      </c>
      <c r="C238" s="262">
        <f>'Estación E1_Contagens'!BS552</f>
        <v>425</v>
      </c>
      <c r="D238" s="262">
        <f>'Estación E1_Contagens'!BT552</f>
        <v>5</v>
      </c>
      <c r="E238" s="262">
        <f>'Estación E1_Contagens'!BU552</f>
        <v>0</v>
      </c>
      <c r="F238" s="262">
        <f>'Estación E1_Contagens'!BV552</f>
        <v>0</v>
      </c>
      <c r="G238" s="262">
        <f>'Estación E1_Contagens'!BW552</f>
        <v>18</v>
      </c>
      <c r="H238" s="262">
        <f>'Estación E1_Contagens'!BX552</f>
        <v>2</v>
      </c>
      <c r="I238" s="262">
        <f>'Estación E1_Contagens'!BY552</f>
        <v>0</v>
      </c>
      <c r="J238" s="262">
        <f>'Estación E1_Contagens'!BZ552</f>
        <v>0</v>
      </c>
      <c r="K238" s="262">
        <f>'Estación E1_Contagens'!CA552</f>
        <v>1</v>
      </c>
      <c r="L238" s="262">
        <f>'Estación E1_Contagens'!CB552</f>
        <v>0</v>
      </c>
      <c r="M238" s="262">
        <f>'Estación E1_Contagens'!CC552</f>
        <v>451</v>
      </c>
      <c r="N238" s="263"/>
      <c r="O238" s="262">
        <f t="shared" si="93"/>
        <v>425</v>
      </c>
      <c r="P238" s="262">
        <f t="shared" si="94"/>
        <v>25</v>
      </c>
      <c r="Q238" s="262">
        <f t="shared" si="95"/>
        <v>1</v>
      </c>
      <c r="R238" s="262">
        <f t="shared" si="96"/>
        <v>451</v>
      </c>
      <c r="S238" s="252" t="str">
        <f>IF(T238=1,"HORA PICO DIA/MANHÃ",IF(T238=2,"HORA PICO MANHÃ",""))</f>
        <v/>
      </c>
      <c r="T238" s="272" t="str">
        <f>'Estación E1_Contagens'!CD552</f>
        <v/>
      </c>
      <c r="U238" s="48"/>
      <c r="V238" s="48"/>
      <c r="W238" s="48"/>
      <c r="X238" s="48"/>
      <c r="Y238" s="48"/>
      <c r="Z238" s="48"/>
      <c r="AA238" s="48"/>
      <c r="AB238" s="48"/>
      <c r="AC238" s="48"/>
    </row>
    <row r="239" spans="2:29" ht="13.5">
      <c r="B239" s="15" t="s">
        <v>18</v>
      </c>
      <c r="C239" s="262">
        <f>'Estación E1_Contagens'!BS553</f>
        <v>618</v>
      </c>
      <c r="D239" s="262">
        <f>'Estación E1_Contagens'!BT553</f>
        <v>22</v>
      </c>
      <c r="E239" s="262">
        <f>'Estación E1_Contagens'!BU553</f>
        <v>1</v>
      </c>
      <c r="F239" s="262">
        <f>'Estación E1_Contagens'!BV553</f>
        <v>0</v>
      </c>
      <c r="G239" s="262">
        <f>'Estación E1_Contagens'!BW553</f>
        <v>35</v>
      </c>
      <c r="H239" s="262">
        <f>'Estación E1_Contagens'!BX553</f>
        <v>7</v>
      </c>
      <c r="I239" s="262">
        <f>'Estación E1_Contagens'!BY553</f>
        <v>0</v>
      </c>
      <c r="J239" s="262">
        <f>'Estación E1_Contagens'!BZ553</f>
        <v>0</v>
      </c>
      <c r="K239" s="262">
        <f>'Estación E1_Contagens'!CA553</f>
        <v>0</v>
      </c>
      <c r="L239" s="262">
        <f>'Estación E1_Contagens'!CB553</f>
        <v>0</v>
      </c>
      <c r="M239" s="262">
        <f>'Estación E1_Contagens'!CC553</f>
        <v>683</v>
      </c>
      <c r="N239" s="263"/>
      <c r="O239" s="262">
        <f t="shared" si="93"/>
        <v>618</v>
      </c>
      <c r="P239" s="262">
        <f t="shared" si="94"/>
        <v>65</v>
      </c>
      <c r="Q239" s="262">
        <f t="shared" si="95"/>
        <v>0</v>
      </c>
      <c r="R239" s="262">
        <f t="shared" si="96"/>
        <v>683</v>
      </c>
      <c r="S239" s="267" t="str">
        <f t="shared" ref="S239:S241" si="98">IF(T239=1,"HORA PICO DIA/MANHÃ",IF(T239=2,"HORA PICO MANHÃ",""))</f>
        <v>HORA PICO DIA/MANHÃ</v>
      </c>
      <c r="T239" s="272">
        <f>'Estación E1_Contagens'!CD553</f>
        <v>1</v>
      </c>
      <c r="U239" s="48"/>
      <c r="V239" s="48"/>
      <c r="W239" s="48"/>
      <c r="X239" s="48"/>
      <c r="Y239" s="48"/>
      <c r="Z239" s="48"/>
      <c r="AA239" s="48"/>
      <c r="AB239" s="48"/>
      <c r="AC239" s="48"/>
    </row>
    <row r="240" spans="2:29" ht="13.5">
      <c r="B240" s="15" t="s">
        <v>19</v>
      </c>
      <c r="C240" s="262">
        <f>'Estación E1_Contagens'!BS554</f>
        <v>497</v>
      </c>
      <c r="D240" s="262">
        <f>'Estación E1_Contagens'!BT554</f>
        <v>9</v>
      </c>
      <c r="E240" s="262">
        <f>'Estación E1_Contagens'!BU554</f>
        <v>0</v>
      </c>
      <c r="F240" s="262">
        <f>'Estación E1_Contagens'!BV554</f>
        <v>0</v>
      </c>
      <c r="G240" s="262">
        <f>'Estación E1_Contagens'!BW554</f>
        <v>49</v>
      </c>
      <c r="H240" s="262">
        <f>'Estación E1_Contagens'!BX554</f>
        <v>0</v>
      </c>
      <c r="I240" s="262">
        <f>'Estación E1_Contagens'!BY554</f>
        <v>1</v>
      </c>
      <c r="J240" s="262">
        <f>'Estación E1_Contagens'!BZ554</f>
        <v>1</v>
      </c>
      <c r="K240" s="262">
        <f>'Estación E1_Contagens'!CA554</f>
        <v>3</v>
      </c>
      <c r="L240" s="262">
        <f>'Estación E1_Contagens'!CB554</f>
        <v>0</v>
      </c>
      <c r="M240" s="262">
        <f>'Estación E1_Contagens'!CC554</f>
        <v>560</v>
      </c>
      <c r="N240" s="263"/>
      <c r="O240" s="262">
        <f t="shared" si="93"/>
        <v>497</v>
      </c>
      <c r="P240" s="262">
        <f t="shared" si="94"/>
        <v>60</v>
      </c>
      <c r="Q240" s="262">
        <f t="shared" si="95"/>
        <v>3</v>
      </c>
      <c r="R240" s="262">
        <f t="shared" si="96"/>
        <v>560</v>
      </c>
      <c r="S240" s="252" t="str">
        <f t="shared" si="98"/>
        <v/>
      </c>
      <c r="T240" s="272" t="str">
        <f>'Estación E1_Contagens'!CD554</f>
        <v/>
      </c>
      <c r="U240" s="48"/>
      <c r="V240" s="48"/>
      <c r="W240" s="48"/>
      <c r="X240" s="48"/>
      <c r="Y240" s="48"/>
      <c r="Z240" s="48"/>
      <c r="AA240" s="48"/>
      <c r="AB240" s="48"/>
      <c r="AC240" s="48"/>
    </row>
    <row r="241" spans="2:29" ht="13.5">
      <c r="B241" s="15" t="s">
        <v>20</v>
      </c>
      <c r="C241" s="262">
        <f>'Estación E1_Contagens'!BS555</f>
        <v>485</v>
      </c>
      <c r="D241" s="262">
        <f>'Estación E1_Contagens'!BT555</f>
        <v>12</v>
      </c>
      <c r="E241" s="262">
        <f>'Estación E1_Contagens'!BU555</f>
        <v>1</v>
      </c>
      <c r="F241" s="262">
        <f>'Estación E1_Contagens'!BV555</f>
        <v>0</v>
      </c>
      <c r="G241" s="262">
        <f>'Estación E1_Contagens'!BW555</f>
        <v>37</v>
      </c>
      <c r="H241" s="262">
        <f>'Estación E1_Contagens'!BX555</f>
        <v>10</v>
      </c>
      <c r="I241" s="262">
        <f>'Estación E1_Contagens'!BY555</f>
        <v>0</v>
      </c>
      <c r="J241" s="262">
        <f>'Estación E1_Contagens'!BZ555</f>
        <v>0</v>
      </c>
      <c r="K241" s="262">
        <f>'Estación E1_Contagens'!CA555</f>
        <v>12</v>
      </c>
      <c r="L241" s="262">
        <f>'Estación E1_Contagens'!CB555</f>
        <v>0</v>
      </c>
      <c r="M241" s="262">
        <f>'Estación E1_Contagens'!CC555</f>
        <v>557</v>
      </c>
      <c r="N241" s="263"/>
      <c r="O241" s="262">
        <f t="shared" si="93"/>
        <v>485</v>
      </c>
      <c r="P241" s="262">
        <f t="shared" si="94"/>
        <v>60</v>
      </c>
      <c r="Q241" s="262">
        <f t="shared" si="95"/>
        <v>12</v>
      </c>
      <c r="R241" s="262">
        <f t="shared" si="96"/>
        <v>557</v>
      </c>
      <c r="S241" s="252" t="str">
        <f t="shared" si="98"/>
        <v/>
      </c>
      <c r="T241" s="272" t="str">
        <f>'Estación E1_Contagens'!CD555</f>
        <v/>
      </c>
      <c r="U241" s="48"/>
      <c r="V241" s="48"/>
      <c r="W241" s="48"/>
      <c r="X241" s="48"/>
      <c r="Y241" s="48"/>
      <c r="Z241" s="48"/>
      <c r="AA241" s="48"/>
      <c r="AB241" s="48"/>
      <c r="AC241" s="48"/>
    </row>
    <row r="242" spans="2:29" ht="13.5">
      <c r="B242" s="15" t="s">
        <v>21</v>
      </c>
      <c r="C242" s="262">
        <f>'Estación E1_Contagens'!BS556</f>
        <v>381</v>
      </c>
      <c r="D242" s="262">
        <f>'Estación E1_Contagens'!BT556</f>
        <v>7</v>
      </c>
      <c r="E242" s="262">
        <f>'Estación E1_Contagens'!BU556</f>
        <v>0</v>
      </c>
      <c r="F242" s="262">
        <f>'Estación E1_Contagens'!BV556</f>
        <v>0</v>
      </c>
      <c r="G242" s="262">
        <f>'Estación E1_Contagens'!BW556</f>
        <v>46</v>
      </c>
      <c r="H242" s="262">
        <f>'Estación E1_Contagens'!BX556</f>
        <v>3</v>
      </c>
      <c r="I242" s="262">
        <f>'Estación E1_Contagens'!BY556</f>
        <v>0</v>
      </c>
      <c r="J242" s="262">
        <f>'Estación E1_Contagens'!BZ556</f>
        <v>1</v>
      </c>
      <c r="K242" s="262">
        <f>'Estación E1_Contagens'!CA556</f>
        <v>21</v>
      </c>
      <c r="L242" s="262">
        <f>'Estación E1_Contagens'!CB556</f>
        <v>0</v>
      </c>
      <c r="M242" s="262">
        <f>'Estación E1_Contagens'!CC556</f>
        <v>459</v>
      </c>
      <c r="N242" s="263"/>
      <c r="O242" s="262">
        <f t="shared" si="93"/>
        <v>381</v>
      </c>
      <c r="P242" s="262">
        <f t="shared" si="94"/>
        <v>57</v>
      </c>
      <c r="Q242" s="262">
        <f t="shared" si="95"/>
        <v>21</v>
      </c>
      <c r="R242" s="262">
        <f t="shared" si="96"/>
        <v>459</v>
      </c>
      <c r="S242" s="264" t="str">
        <f t="shared" ref="S242:S247" si="99">IF(T242=1,"HORA PICO DIA","")</f>
        <v/>
      </c>
      <c r="T242" s="272" t="str">
        <f>'Estación E1_Contagens'!CD556</f>
        <v/>
      </c>
      <c r="U242" s="48"/>
      <c r="V242" s="48"/>
      <c r="W242" s="48"/>
      <c r="X242" s="48"/>
      <c r="Y242" s="48"/>
      <c r="Z242" s="48"/>
      <c r="AA242" s="48"/>
      <c r="AB242" s="48"/>
      <c r="AC242" s="48"/>
    </row>
    <row r="243" spans="2:29" ht="13.5">
      <c r="B243" s="15" t="s">
        <v>22</v>
      </c>
      <c r="C243" s="262">
        <f>'Estación E1_Contagens'!BS557</f>
        <v>403</v>
      </c>
      <c r="D243" s="262">
        <f>'Estación E1_Contagens'!BT557</f>
        <v>6</v>
      </c>
      <c r="E243" s="262">
        <f>'Estación E1_Contagens'!BU557</f>
        <v>0</v>
      </c>
      <c r="F243" s="262">
        <f>'Estación E1_Contagens'!BV557</f>
        <v>0</v>
      </c>
      <c r="G243" s="262">
        <f>'Estación E1_Contagens'!BW557</f>
        <v>61</v>
      </c>
      <c r="H243" s="262">
        <f>'Estación E1_Contagens'!BX557</f>
        <v>5</v>
      </c>
      <c r="I243" s="262">
        <f>'Estación E1_Contagens'!BY557</f>
        <v>0</v>
      </c>
      <c r="J243" s="262">
        <f>'Estación E1_Contagens'!BZ557</f>
        <v>0</v>
      </c>
      <c r="K243" s="262">
        <f>'Estación E1_Contagens'!CA557</f>
        <v>14</v>
      </c>
      <c r="L243" s="262">
        <f>'Estación E1_Contagens'!CB557</f>
        <v>1</v>
      </c>
      <c r="M243" s="262">
        <f>'Estación E1_Contagens'!CC557</f>
        <v>490</v>
      </c>
      <c r="N243" s="263"/>
      <c r="O243" s="262">
        <f t="shared" si="93"/>
        <v>403</v>
      </c>
      <c r="P243" s="262">
        <f t="shared" si="94"/>
        <v>72</v>
      </c>
      <c r="Q243" s="262">
        <f t="shared" si="95"/>
        <v>15</v>
      </c>
      <c r="R243" s="262">
        <f t="shared" si="96"/>
        <v>490</v>
      </c>
      <c r="S243" s="264" t="str">
        <f t="shared" si="99"/>
        <v/>
      </c>
      <c r="T243" s="272" t="str">
        <f>'Estación E1_Contagens'!CD557</f>
        <v/>
      </c>
      <c r="U243" s="48"/>
      <c r="V243" s="48"/>
      <c r="W243" s="48"/>
      <c r="X243" s="48"/>
      <c r="Y243" s="48"/>
      <c r="Z243" s="48"/>
      <c r="AA243" s="48"/>
      <c r="AB243" s="48"/>
      <c r="AC243" s="48"/>
    </row>
    <row r="244" spans="2:29" ht="13.5">
      <c r="B244" s="15" t="s">
        <v>23</v>
      </c>
      <c r="C244" s="262">
        <f>'Estación E1_Contagens'!BS558</f>
        <v>378</v>
      </c>
      <c r="D244" s="262">
        <f>'Estación E1_Contagens'!BT558</f>
        <v>10</v>
      </c>
      <c r="E244" s="262">
        <f>'Estación E1_Contagens'!BU558</f>
        <v>0</v>
      </c>
      <c r="F244" s="262">
        <f>'Estación E1_Contagens'!BV558</f>
        <v>0</v>
      </c>
      <c r="G244" s="262">
        <f>'Estación E1_Contagens'!BW558</f>
        <v>50</v>
      </c>
      <c r="H244" s="262">
        <f>'Estación E1_Contagens'!BX558</f>
        <v>10</v>
      </c>
      <c r="I244" s="262">
        <f>'Estación E1_Contagens'!BY558</f>
        <v>1</v>
      </c>
      <c r="J244" s="262">
        <f>'Estación E1_Contagens'!BZ558</f>
        <v>0</v>
      </c>
      <c r="K244" s="262">
        <f>'Estación E1_Contagens'!CA558</f>
        <v>30</v>
      </c>
      <c r="L244" s="262">
        <f>'Estación E1_Contagens'!CB558</f>
        <v>0</v>
      </c>
      <c r="M244" s="262">
        <f>'Estación E1_Contagens'!CC558</f>
        <v>479</v>
      </c>
      <c r="N244" s="263"/>
      <c r="O244" s="262">
        <f t="shared" si="93"/>
        <v>378</v>
      </c>
      <c r="P244" s="262">
        <f t="shared" si="94"/>
        <v>71</v>
      </c>
      <c r="Q244" s="262">
        <f t="shared" si="95"/>
        <v>30</v>
      </c>
      <c r="R244" s="262">
        <f t="shared" si="96"/>
        <v>479</v>
      </c>
      <c r="S244" s="264" t="str">
        <f t="shared" si="99"/>
        <v/>
      </c>
      <c r="T244" s="272" t="str">
        <f>'Estación E1_Contagens'!CD558</f>
        <v/>
      </c>
      <c r="U244" s="48"/>
      <c r="V244" s="48"/>
      <c r="W244" s="48"/>
      <c r="X244" s="48"/>
      <c r="Y244" s="48"/>
      <c r="Z244" s="48"/>
      <c r="AA244" s="48"/>
      <c r="AB244" s="48"/>
      <c r="AC244" s="48"/>
    </row>
    <row r="245" spans="2:29" ht="13.5">
      <c r="B245" s="15" t="s">
        <v>24</v>
      </c>
      <c r="C245" s="262">
        <f>'Estación E1_Contagens'!BS559</f>
        <v>354</v>
      </c>
      <c r="D245" s="262">
        <f>'Estación E1_Contagens'!BT559</f>
        <v>10</v>
      </c>
      <c r="E245" s="262">
        <f>'Estación E1_Contagens'!BU559</f>
        <v>1</v>
      </c>
      <c r="F245" s="262">
        <f>'Estación E1_Contagens'!BV559</f>
        <v>0</v>
      </c>
      <c r="G245" s="262">
        <f>'Estación E1_Contagens'!BW559</f>
        <v>62</v>
      </c>
      <c r="H245" s="262">
        <f>'Estación E1_Contagens'!BX559</f>
        <v>5</v>
      </c>
      <c r="I245" s="262">
        <f>'Estación E1_Contagens'!BY559</f>
        <v>0</v>
      </c>
      <c r="J245" s="262">
        <f>'Estación E1_Contagens'!BZ559</f>
        <v>0</v>
      </c>
      <c r="K245" s="262">
        <f>'Estación E1_Contagens'!CA559</f>
        <v>23</v>
      </c>
      <c r="L245" s="262">
        <f>'Estación E1_Contagens'!CB559</f>
        <v>2</v>
      </c>
      <c r="M245" s="262">
        <f>'Estación E1_Contagens'!CC559</f>
        <v>457</v>
      </c>
      <c r="N245" s="263"/>
      <c r="O245" s="262">
        <f t="shared" si="93"/>
        <v>354</v>
      </c>
      <c r="P245" s="262">
        <f t="shared" si="94"/>
        <v>78</v>
      </c>
      <c r="Q245" s="262">
        <f t="shared" si="95"/>
        <v>25</v>
      </c>
      <c r="R245" s="262">
        <f t="shared" si="96"/>
        <v>457</v>
      </c>
      <c r="S245" s="264" t="str">
        <f t="shared" si="99"/>
        <v/>
      </c>
      <c r="T245" s="272" t="str">
        <f>'Estación E1_Contagens'!CD559</f>
        <v/>
      </c>
      <c r="U245" s="48"/>
      <c r="V245" s="48"/>
      <c r="W245" s="48"/>
      <c r="X245" s="48"/>
      <c r="Y245" s="48"/>
      <c r="Z245" s="48"/>
      <c r="AA245" s="48"/>
      <c r="AB245" s="48"/>
      <c r="AC245" s="48"/>
    </row>
    <row r="246" spans="2:29" ht="13.5">
      <c r="B246" s="15" t="s">
        <v>25</v>
      </c>
      <c r="C246" s="262">
        <f>'Estación E1_Contagens'!BS560</f>
        <v>414</v>
      </c>
      <c r="D246" s="262">
        <f>'Estación E1_Contagens'!BT560</f>
        <v>6</v>
      </c>
      <c r="E246" s="262">
        <f>'Estación E1_Contagens'!BU560</f>
        <v>0</v>
      </c>
      <c r="F246" s="262">
        <f>'Estación E1_Contagens'!BV560</f>
        <v>0</v>
      </c>
      <c r="G246" s="262">
        <f>'Estación E1_Contagens'!BW560</f>
        <v>56</v>
      </c>
      <c r="H246" s="262">
        <f>'Estación E1_Contagens'!BX560</f>
        <v>10</v>
      </c>
      <c r="I246" s="262">
        <f>'Estación E1_Contagens'!BY560</f>
        <v>0</v>
      </c>
      <c r="J246" s="262">
        <f>'Estación E1_Contagens'!BZ560</f>
        <v>0</v>
      </c>
      <c r="K246" s="262">
        <f>'Estación E1_Contagens'!CA560</f>
        <v>16</v>
      </c>
      <c r="L246" s="262">
        <f>'Estación E1_Contagens'!CB560</f>
        <v>0</v>
      </c>
      <c r="M246" s="262">
        <f>'Estación E1_Contagens'!CC560</f>
        <v>502</v>
      </c>
      <c r="N246" s="263"/>
      <c r="O246" s="262">
        <f t="shared" si="93"/>
        <v>414</v>
      </c>
      <c r="P246" s="262">
        <f t="shared" si="94"/>
        <v>72</v>
      </c>
      <c r="Q246" s="262">
        <f t="shared" si="95"/>
        <v>16</v>
      </c>
      <c r="R246" s="262">
        <f t="shared" si="96"/>
        <v>502</v>
      </c>
      <c r="S246" s="264" t="str">
        <f t="shared" si="99"/>
        <v/>
      </c>
      <c r="T246" s="272" t="str">
        <f>'Estación E1_Contagens'!CD560</f>
        <v/>
      </c>
      <c r="U246" s="48"/>
      <c r="V246" s="48"/>
      <c r="W246" s="48"/>
      <c r="X246" s="48"/>
      <c r="Y246" s="48"/>
      <c r="Z246" s="48"/>
      <c r="AA246" s="48"/>
      <c r="AB246" s="48"/>
      <c r="AC246" s="48"/>
    </row>
    <row r="247" spans="2:29" ht="13.5">
      <c r="B247" s="15" t="s">
        <v>26</v>
      </c>
      <c r="C247" s="262">
        <f>'Estación E1_Contagens'!BS561</f>
        <v>398</v>
      </c>
      <c r="D247" s="262">
        <f>'Estación E1_Contagens'!BT561</f>
        <v>22</v>
      </c>
      <c r="E247" s="262">
        <f>'Estación E1_Contagens'!BU561</f>
        <v>0</v>
      </c>
      <c r="F247" s="262">
        <f>'Estación E1_Contagens'!BV561</f>
        <v>0</v>
      </c>
      <c r="G247" s="262">
        <f>'Estación E1_Contagens'!BW561</f>
        <v>46</v>
      </c>
      <c r="H247" s="262">
        <f>'Estación E1_Contagens'!BX561</f>
        <v>9</v>
      </c>
      <c r="I247" s="262">
        <f>'Estación E1_Contagens'!BY561</f>
        <v>0</v>
      </c>
      <c r="J247" s="262">
        <f>'Estación E1_Contagens'!BZ561</f>
        <v>0</v>
      </c>
      <c r="K247" s="262">
        <f>'Estación E1_Contagens'!CA561</f>
        <v>20</v>
      </c>
      <c r="L247" s="262">
        <f>'Estación E1_Contagens'!CB561</f>
        <v>0</v>
      </c>
      <c r="M247" s="262">
        <f>'Estación E1_Contagens'!CC561</f>
        <v>495</v>
      </c>
      <c r="N247" s="263"/>
      <c r="O247" s="262">
        <f t="shared" si="93"/>
        <v>398</v>
      </c>
      <c r="P247" s="262">
        <f t="shared" si="94"/>
        <v>77</v>
      </c>
      <c r="Q247" s="262">
        <f t="shared" si="95"/>
        <v>20</v>
      </c>
      <c r="R247" s="262">
        <f t="shared" si="96"/>
        <v>495</v>
      </c>
      <c r="S247" s="264" t="str">
        <f t="shared" si="99"/>
        <v/>
      </c>
      <c r="T247" s="272" t="str">
        <f>'Estación E1_Contagens'!CD561</f>
        <v/>
      </c>
      <c r="U247" s="48"/>
      <c r="V247" s="48"/>
      <c r="W247" s="48"/>
      <c r="X247" s="48"/>
      <c r="Y247" s="48"/>
      <c r="Z247" s="48"/>
      <c r="AA247" s="48"/>
      <c r="AB247" s="48"/>
      <c r="AC247" s="48"/>
    </row>
    <row r="248" spans="2:29" ht="13.5">
      <c r="B248" s="15" t="s">
        <v>27</v>
      </c>
      <c r="C248" s="262">
        <f>'Estación E1_Contagens'!BS562</f>
        <v>410</v>
      </c>
      <c r="D248" s="262">
        <f>'Estación E1_Contagens'!BT562</f>
        <v>9</v>
      </c>
      <c r="E248" s="262">
        <f>'Estación E1_Contagens'!BU562</f>
        <v>1</v>
      </c>
      <c r="F248" s="262">
        <f>'Estación E1_Contagens'!BV562</f>
        <v>0</v>
      </c>
      <c r="G248" s="262">
        <f>'Estación E1_Contagens'!BW562</f>
        <v>60</v>
      </c>
      <c r="H248" s="262">
        <f>'Estación E1_Contagens'!BX562</f>
        <v>4</v>
      </c>
      <c r="I248" s="262">
        <f>'Estación E1_Contagens'!BY562</f>
        <v>2</v>
      </c>
      <c r="J248" s="262">
        <f>'Estación E1_Contagens'!BZ562</f>
        <v>0</v>
      </c>
      <c r="K248" s="262">
        <f>'Estación E1_Contagens'!CA562</f>
        <v>31</v>
      </c>
      <c r="L248" s="262">
        <f>'Estación E1_Contagens'!CB562</f>
        <v>0</v>
      </c>
      <c r="M248" s="262">
        <f>'Estación E1_Contagens'!CC562</f>
        <v>517</v>
      </c>
      <c r="N248" s="263"/>
      <c r="O248" s="262">
        <f t="shared" si="93"/>
        <v>410</v>
      </c>
      <c r="P248" s="262">
        <f t="shared" si="94"/>
        <v>76</v>
      </c>
      <c r="Q248" s="262">
        <f t="shared" si="95"/>
        <v>31</v>
      </c>
      <c r="R248" s="262">
        <f t="shared" si="96"/>
        <v>517</v>
      </c>
      <c r="S248" s="267" t="str">
        <f t="shared" ref="S248:S249" si="100">IF(T248=1,"HORA PICO DIA/TARDE",IF(T248=3,"HORA PICO TARDE",""))</f>
        <v/>
      </c>
      <c r="T248" s="272" t="str">
        <f>'Estación E1_Contagens'!CD562</f>
        <v/>
      </c>
      <c r="U248" s="48"/>
      <c r="V248" s="48"/>
      <c r="W248" s="48"/>
      <c r="X248" s="48"/>
      <c r="Y248" s="48"/>
      <c r="Z248" s="48"/>
      <c r="AA248" s="48"/>
      <c r="AB248" s="48"/>
      <c r="AC248" s="48"/>
    </row>
    <row r="249" spans="2:29" ht="13.5">
      <c r="B249" s="15" t="s">
        <v>28</v>
      </c>
      <c r="C249" s="262">
        <f>'Estación E1_Contagens'!BS563</f>
        <v>452</v>
      </c>
      <c r="D249" s="262">
        <f>'Estación E1_Contagens'!BT563</f>
        <v>13</v>
      </c>
      <c r="E249" s="262">
        <f>'Estación E1_Contagens'!BU563</f>
        <v>1</v>
      </c>
      <c r="F249" s="262">
        <f>'Estación E1_Contagens'!BV563</f>
        <v>0</v>
      </c>
      <c r="G249" s="262">
        <f>'Estación E1_Contagens'!BW563</f>
        <v>38</v>
      </c>
      <c r="H249" s="262">
        <f>'Estación E1_Contagens'!BX563</f>
        <v>5</v>
      </c>
      <c r="I249" s="262">
        <f>'Estación E1_Contagens'!BY563</f>
        <v>0</v>
      </c>
      <c r="J249" s="262">
        <f>'Estación E1_Contagens'!BZ563</f>
        <v>2</v>
      </c>
      <c r="K249" s="262">
        <f>'Estación E1_Contagens'!CA563</f>
        <v>35</v>
      </c>
      <c r="L249" s="262">
        <f>'Estación E1_Contagens'!CB563</f>
        <v>0</v>
      </c>
      <c r="M249" s="262">
        <f>'Estación E1_Contagens'!CC563</f>
        <v>546</v>
      </c>
      <c r="N249" s="263"/>
      <c r="O249" s="262">
        <f t="shared" si="93"/>
        <v>452</v>
      </c>
      <c r="P249" s="262">
        <f t="shared" si="94"/>
        <v>59</v>
      </c>
      <c r="Q249" s="262">
        <f t="shared" si="95"/>
        <v>35</v>
      </c>
      <c r="R249" s="262">
        <f t="shared" si="96"/>
        <v>546</v>
      </c>
      <c r="S249" s="267" t="str">
        <f t="shared" si="100"/>
        <v/>
      </c>
      <c r="T249" s="272" t="str">
        <f>'Estación E1_Contagens'!CD563</f>
        <v/>
      </c>
      <c r="U249" s="48"/>
      <c r="V249" s="48"/>
      <c r="W249" s="48"/>
      <c r="X249" s="48"/>
      <c r="Y249" s="48"/>
      <c r="Z249" s="48"/>
      <c r="AA249" s="48"/>
      <c r="AB249" s="48"/>
      <c r="AC249" s="48"/>
    </row>
    <row r="250" spans="2:29" ht="13.5">
      <c r="B250" s="15" t="s">
        <v>29</v>
      </c>
      <c r="C250" s="262">
        <f>'Estación E1_Contagens'!BS564</f>
        <v>544</v>
      </c>
      <c r="D250" s="262">
        <f>'Estación E1_Contagens'!BT564</f>
        <v>5</v>
      </c>
      <c r="E250" s="262">
        <f>'Estación E1_Contagens'!BU564</f>
        <v>0</v>
      </c>
      <c r="F250" s="262">
        <f>'Estación E1_Contagens'!BV564</f>
        <v>0</v>
      </c>
      <c r="G250" s="262">
        <f>'Estación E1_Contagens'!BW564</f>
        <v>46</v>
      </c>
      <c r="H250" s="262">
        <f>'Estación E1_Contagens'!BX564</f>
        <v>6</v>
      </c>
      <c r="I250" s="262">
        <f>'Estación E1_Contagens'!BY564</f>
        <v>1</v>
      </c>
      <c r="J250" s="262">
        <f>'Estación E1_Contagens'!BZ564</f>
        <v>2</v>
      </c>
      <c r="K250" s="262">
        <f>'Estación E1_Contagens'!CA564</f>
        <v>41</v>
      </c>
      <c r="L250" s="262">
        <f>'Estación E1_Contagens'!CB564</f>
        <v>0</v>
      </c>
      <c r="M250" s="262">
        <f>'Estación E1_Contagens'!CC564</f>
        <v>645</v>
      </c>
      <c r="N250" s="263"/>
      <c r="O250" s="262">
        <f t="shared" si="93"/>
        <v>544</v>
      </c>
      <c r="P250" s="262">
        <f t="shared" si="94"/>
        <v>60</v>
      </c>
      <c r="Q250" s="262">
        <f t="shared" si="95"/>
        <v>41</v>
      </c>
      <c r="R250" s="262">
        <f t="shared" si="96"/>
        <v>645</v>
      </c>
      <c r="S250" s="267" t="str">
        <f>IF(T250=1,"HORA PICO DIA/TARDE",IF(T250=3,"HORA PICO TARDE",""))</f>
        <v>HORA PICO TARDE</v>
      </c>
      <c r="T250" s="272">
        <f>'Estación E1_Contagens'!CD564</f>
        <v>3</v>
      </c>
      <c r="U250" s="48"/>
      <c r="V250" s="48"/>
      <c r="W250" s="48"/>
      <c r="X250" s="48"/>
      <c r="Y250" s="48"/>
      <c r="Z250" s="48"/>
      <c r="AA250" s="48"/>
      <c r="AB250" s="48"/>
      <c r="AC250" s="48"/>
    </row>
    <row r="251" spans="2:29" ht="13.5">
      <c r="B251" s="15" t="s">
        <v>30</v>
      </c>
      <c r="C251" s="262">
        <f>'Estación E1_Contagens'!BS565</f>
        <v>563</v>
      </c>
      <c r="D251" s="262">
        <f>'Estación E1_Contagens'!BT565</f>
        <v>13</v>
      </c>
      <c r="E251" s="262">
        <f>'Estación E1_Contagens'!BU565</f>
        <v>2</v>
      </c>
      <c r="F251" s="262">
        <f>'Estación E1_Contagens'!BV565</f>
        <v>0</v>
      </c>
      <c r="G251" s="262">
        <f>'Estación E1_Contagens'!BW565</f>
        <v>18</v>
      </c>
      <c r="H251" s="262">
        <f>'Estación E1_Contagens'!BX565</f>
        <v>9</v>
      </c>
      <c r="I251" s="262">
        <f>'Estación E1_Contagens'!BY565</f>
        <v>1</v>
      </c>
      <c r="J251" s="262">
        <f>'Estación E1_Contagens'!BZ565</f>
        <v>1</v>
      </c>
      <c r="K251" s="262">
        <f>'Estación E1_Contagens'!CA565</f>
        <v>24</v>
      </c>
      <c r="L251" s="262">
        <f>'Estación E1_Contagens'!CB565</f>
        <v>2</v>
      </c>
      <c r="M251" s="262">
        <f>'Estación E1_Contagens'!CC565</f>
        <v>633</v>
      </c>
      <c r="N251" s="263"/>
      <c r="O251" s="262">
        <f t="shared" si="93"/>
        <v>563</v>
      </c>
      <c r="P251" s="262">
        <f t="shared" si="94"/>
        <v>44</v>
      </c>
      <c r="Q251" s="262">
        <f t="shared" si="95"/>
        <v>26</v>
      </c>
      <c r="R251" s="262">
        <f t="shared" si="96"/>
        <v>633</v>
      </c>
      <c r="S251" s="267" t="str">
        <f t="shared" ref="S251" si="101">IF(T251=1,"HORA PICO DIA/TARDE",IF(T251=3,"HORA PICO TARDE",""))</f>
        <v/>
      </c>
      <c r="T251" s="272" t="str">
        <f>'Estación E1_Contagens'!CD565</f>
        <v/>
      </c>
      <c r="U251" s="48"/>
      <c r="V251" s="48"/>
      <c r="W251" s="48"/>
      <c r="X251" s="48"/>
      <c r="Y251" s="48"/>
      <c r="Z251" s="48"/>
      <c r="AA251" s="48"/>
      <c r="AB251" s="48"/>
      <c r="AC251" s="48"/>
    </row>
    <row r="252" spans="2:29" ht="13.5">
      <c r="B252" s="15" t="s">
        <v>31</v>
      </c>
      <c r="C252" s="262">
        <f>'Estación E1_Contagens'!BS566</f>
        <v>520</v>
      </c>
      <c r="D252" s="262">
        <f>'Estación E1_Contagens'!BT566</f>
        <v>5</v>
      </c>
      <c r="E252" s="262">
        <f>'Estación E1_Contagens'!BU566</f>
        <v>4</v>
      </c>
      <c r="F252" s="262">
        <f>'Estación E1_Contagens'!BV566</f>
        <v>0</v>
      </c>
      <c r="G252" s="262">
        <f>'Estación E1_Contagens'!BW566</f>
        <v>21</v>
      </c>
      <c r="H252" s="262">
        <f>'Estación E1_Contagens'!BX566</f>
        <v>2</v>
      </c>
      <c r="I252" s="262">
        <f>'Estación E1_Contagens'!BY566</f>
        <v>0</v>
      </c>
      <c r="J252" s="262">
        <f>'Estación E1_Contagens'!BZ566</f>
        <v>0</v>
      </c>
      <c r="K252" s="262">
        <f>'Estación E1_Contagens'!CA566</f>
        <v>16</v>
      </c>
      <c r="L252" s="262">
        <f>'Estación E1_Contagens'!CB566</f>
        <v>0</v>
      </c>
      <c r="M252" s="262">
        <f>'Estación E1_Contagens'!CC566</f>
        <v>568</v>
      </c>
      <c r="N252" s="263"/>
      <c r="O252" s="262">
        <f t="shared" si="93"/>
        <v>520</v>
      </c>
      <c r="P252" s="262">
        <f t="shared" si="94"/>
        <v>32</v>
      </c>
      <c r="Q252" s="262">
        <f t="shared" si="95"/>
        <v>16</v>
      </c>
      <c r="R252" s="262">
        <f t="shared" si="96"/>
        <v>568</v>
      </c>
      <c r="S252" s="264" t="str">
        <f t="shared" ref="S252:S255" si="102">IF(T252=1,"HORA PICO DIA","")</f>
        <v/>
      </c>
      <c r="T252" s="272" t="str">
        <f>'Estación E1_Contagens'!CD566</f>
        <v/>
      </c>
      <c r="U252" s="48"/>
      <c r="V252" s="48"/>
      <c r="W252" s="48"/>
      <c r="X252" s="48"/>
      <c r="Y252" s="48"/>
      <c r="Z252" s="48"/>
      <c r="AA252" s="48"/>
      <c r="AB252" s="48"/>
      <c r="AC252" s="48"/>
    </row>
    <row r="253" spans="2:29" ht="13.5">
      <c r="B253" s="15" t="s">
        <v>32</v>
      </c>
      <c r="C253" s="262">
        <f>'Estación E1_Contagens'!BS567</f>
        <v>505</v>
      </c>
      <c r="D253" s="262">
        <f>'Estación E1_Contagens'!BT567</f>
        <v>5</v>
      </c>
      <c r="E253" s="262">
        <f>'Estación E1_Contagens'!BU567</f>
        <v>0</v>
      </c>
      <c r="F253" s="262">
        <f>'Estación E1_Contagens'!BV567</f>
        <v>0</v>
      </c>
      <c r="G253" s="262">
        <f>'Estación E1_Contagens'!BW567</f>
        <v>4</v>
      </c>
      <c r="H253" s="262">
        <f>'Estación E1_Contagens'!BX567</f>
        <v>1</v>
      </c>
      <c r="I253" s="262">
        <f>'Estación E1_Contagens'!BY567</f>
        <v>0</v>
      </c>
      <c r="J253" s="262">
        <f>'Estación E1_Contagens'!BZ567</f>
        <v>0</v>
      </c>
      <c r="K253" s="262">
        <f>'Estación E1_Contagens'!CA567</f>
        <v>1</v>
      </c>
      <c r="L253" s="262">
        <f>'Estación E1_Contagens'!CB567</f>
        <v>0</v>
      </c>
      <c r="M253" s="262">
        <f>'Estación E1_Contagens'!CC567</f>
        <v>516</v>
      </c>
      <c r="N253" s="263"/>
      <c r="O253" s="262">
        <f t="shared" si="93"/>
        <v>505</v>
      </c>
      <c r="P253" s="262">
        <f t="shared" si="94"/>
        <v>10</v>
      </c>
      <c r="Q253" s="262">
        <f t="shared" si="95"/>
        <v>1</v>
      </c>
      <c r="R253" s="262">
        <f t="shared" si="96"/>
        <v>516</v>
      </c>
      <c r="S253" s="264" t="str">
        <f t="shared" si="102"/>
        <v/>
      </c>
      <c r="T253" s="272" t="str">
        <f>'Estación E1_Contagens'!CD567</f>
        <v/>
      </c>
      <c r="U253" s="48"/>
      <c r="V253" s="48"/>
      <c r="W253" s="48"/>
      <c r="X253" s="48"/>
      <c r="Y253" s="48"/>
      <c r="Z253" s="48"/>
      <c r="AA253" s="48"/>
      <c r="AB253" s="48"/>
      <c r="AC253" s="48"/>
    </row>
    <row r="254" spans="2:29" ht="13.5">
      <c r="B254" s="15" t="s">
        <v>33</v>
      </c>
      <c r="C254" s="262">
        <f>'Estación E1_Contagens'!BS568</f>
        <v>319</v>
      </c>
      <c r="D254" s="262">
        <f>'Estación E1_Contagens'!BT568</f>
        <v>8</v>
      </c>
      <c r="E254" s="262">
        <f>'Estación E1_Contagens'!BU568</f>
        <v>0</v>
      </c>
      <c r="F254" s="262">
        <f>'Estación E1_Contagens'!BV568</f>
        <v>0</v>
      </c>
      <c r="G254" s="262">
        <f>'Estación E1_Contagens'!BW568</f>
        <v>5</v>
      </c>
      <c r="H254" s="262">
        <f>'Estación E1_Contagens'!BX568</f>
        <v>0</v>
      </c>
      <c r="I254" s="262">
        <f>'Estación E1_Contagens'!BY568</f>
        <v>0</v>
      </c>
      <c r="J254" s="262">
        <f>'Estación E1_Contagens'!BZ568</f>
        <v>0</v>
      </c>
      <c r="K254" s="262">
        <f>'Estación E1_Contagens'!CA568</f>
        <v>0</v>
      </c>
      <c r="L254" s="262">
        <f>'Estación E1_Contagens'!CB568</f>
        <v>0</v>
      </c>
      <c r="M254" s="262">
        <f>'Estación E1_Contagens'!CC568</f>
        <v>332</v>
      </c>
      <c r="N254" s="263"/>
      <c r="O254" s="262">
        <f t="shared" si="93"/>
        <v>319</v>
      </c>
      <c r="P254" s="262">
        <f t="shared" si="94"/>
        <v>13</v>
      </c>
      <c r="Q254" s="262">
        <f t="shared" si="95"/>
        <v>0</v>
      </c>
      <c r="R254" s="262">
        <f t="shared" si="96"/>
        <v>332</v>
      </c>
      <c r="S254" s="264" t="str">
        <f t="shared" si="102"/>
        <v/>
      </c>
      <c r="T254" s="272" t="str">
        <f>'Estación E1_Contagens'!CD568</f>
        <v/>
      </c>
      <c r="U254" s="48"/>
      <c r="V254" s="48"/>
      <c r="W254" s="48"/>
      <c r="X254" s="48"/>
      <c r="Y254" s="48"/>
      <c r="Z254" s="48"/>
      <c r="AA254" s="48"/>
      <c r="AB254" s="48"/>
      <c r="AC254" s="48"/>
    </row>
    <row r="255" spans="2:29" ht="13.5">
      <c r="B255" s="15" t="s">
        <v>34</v>
      </c>
      <c r="C255" s="262">
        <f>'Estación E1_Contagens'!BS569</f>
        <v>300</v>
      </c>
      <c r="D255" s="262">
        <f>'Estación E1_Contagens'!BT569</f>
        <v>9</v>
      </c>
      <c r="E255" s="262">
        <f>'Estación E1_Contagens'!BU569</f>
        <v>0</v>
      </c>
      <c r="F255" s="262">
        <f>'Estación E1_Contagens'!BV569</f>
        <v>0</v>
      </c>
      <c r="G255" s="262">
        <f>'Estación E1_Contagens'!BW569</f>
        <v>5</v>
      </c>
      <c r="H255" s="262">
        <f>'Estación E1_Contagens'!BX569</f>
        <v>1</v>
      </c>
      <c r="I255" s="262">
        <f>'Estación E1_Contagens'!BY569</f>
        <v>0</v>
      </c>
      <c r="J255" s="262">
        <f>'Estación E1_Contagens'!BZ569</f>
        <v>0</v>
      </c>
      <c r="K255" s="262">
        <f>'Estación E1_Contagens'!CA569</f>
        <v>1</v>
      </c>
      <c r="L255" s="262">
        <f>'Estación E1_Contagens'!CB569</f>
        <v>0</v>
      </c>
      <c r="M255" s="262">
        <f>'Estación E1_Contagens'!CC569</f>
        <v>316</v>
      </c>
      <c r="N255" s="263"/>
      <c r="O255" s="262">
        <f t="shared" si="93"/>
        <v>300</v>
      </c>
      <c r="P255" s="262">
        <f t="shared" si="94"/>
        <v>15</v>
      </c>
      <c r="Q255" s="262">
        <f t="shared" si="95"/>
        <v>1</v>
      </c>
      <c r="R255" s="262">
        <f t="shared" si="96"/>
        <v>316</v>
      </c>
      <c r="S255" s="264" t="str">
        <f t="shared" si="102"/>
        <v/>
      </c>
      <c r="T255" s="272" t="str">
        <f>'Estación E1_Contagens'!CD569</f>
        <v/>
      </c>
      <c r="U255" s="48"/>
      <c r="V255" s="48"/>
      <c r="W255" s="48"/>
      <c r="X255" s="48"/>
      <c r="Y255" s="48"/>
      <c r="Z255" s="48"/>
      <c r="AA255" s="48"/>
      <c r="AB255" s="48"/>
      <c r="AC255" s="48"/>
    </row>
    <row r="256" spans="2:29" ht="13.5">
      <c r="B256" s="18"/>
      <c r="C256" s="263"/>
      <c r="D256" s="263"/>
      <c r="E256" s="263"/>
      <c r="F256" s="263"/>
      <c r="G256" s="263"/>
      <c r="H256" s="263"/>
      <c r="I256" s="263"/>
      <c r="J256" s="263"/>
      <c r="K256" s="263"/>
      <c r="L256" s="263"/>
      <c r="M256" s="263"/>
      <c r="N256" s="263"/>
      <c r="O256" s="263"/>
      <c r="P256" s="263"/>
      <c r="Q256" s="263"/>
      <c r="R256" s="263"/>
    </row>
    <row r="257" spans="2:29" ht="12.75">
      <c r="B257" s="19" t="s">
        <v>8</v>
      </c>
      <c r="C257" s="269">
        <f>SUM(C232:C255)</f>
        <v>8540</v>
      </c>
      <c r="D257" s="269">
        <f t="shared" ref="D257:J257" si="103">SUM(D232:D255)</f>
        <v>179</v>
      </c>
      <c r="E257" s="269">
        <f t="shared" si="103"/>
        <v>11</v>
      </c>
      <c r="F257" s="269">
        <f t="shared" si="103"/>
        <v>0</v>
      </c>
      <c r="G257" s="269">
        <f t="shared" si="103"/>
        <v>694</v>
      </c>
      <c r="H257" s="269">
        <f t="shared" si="103"/>
        <v>90</v>
      </c>
      <c r="I257" s="269">
        <f t="shared" si="103"/>
        <v>6</v>
      </c>
      <c r="J257" s="269">
        <f t="shared" si="103"/>
        <v>7</v>
      </c>
      <c r="K257" s="269">
        <f>SUM(K232:K255)</f>
        <v>292</v>
      </c>
      <c r="L257" s="269">
        <f>SUM(L232:L255)</f>
        <v>5</v>
      </c>
      <c r="M257" s="269">
        <f>SUM(M232:M255)</f>
        <v>9824</v>
      </c>
      <c r="N257" s="270"/>
      <c r="O257" s="269">
        <f>SUM(O232:O255)</f>
        <v>8540</v>
      </c>
      <c r="P257" s="269">
        <f>SUM(P232:P255)</f>
        <v>987</v>
      </c>
      <c r="Q257" s="269">
        <f>SUM(Q232:Q255)</f>
        <v>297</v>
      </c>
      <c r="R257" s="269">
        <f>SUM(R232:R255)</f>
        <v>9824</v>
      </c>
    </row>
    <row r="261" spans="2:29">
      <c r="B261" s="244" t="str">
        <f>'Estación E1_Contagens'!B644</f>
        <v>ESTUDO DE CONTAGENS DE FLUXO VEICULAR</v>
      </c>
      <c r="C261" s="244"/>
      <c r="D261" s="244"/>
      <c r="E261" s="244"/>
      <c r="F261" s="244"/>
      <c r="G261" s="244"/>
      <c r="H261" s="244"/>
      <c r="I261" s="244"/>
      <c r="J261" s="244"/>
      <c r="K261" s="244"/>
      <c r="L261" s="244"/>
      <c r="M261" s="244"/>
      <c r="N261" s="244"/>
      <c r="O261" s="244"/>
      <c r="P261" s="244"/>
      <c r="Q261" s="244"/>
      <c r="R261" s="244"/>
      <c r="S261" s="245"/>
      <c r="T261" s="244"/>
      <c r="U261" s="244"/>
      <c r="V261" s="244"/>
      <c r="W261" s="244"/>
      <c r="X261" s="244"/>
      <c r="Y261" s="244"/>
      <c r="Z261" s="244"/>
      <c r="AA261" s="244"/>
      <c r="AB261" s="244"/>
      <c r="AC261" s="244"/>
    </row>
    <row r="262" spans="2:29">
      <c r="B262" s="247" t="str">
        <f>'Estación E1_Contagens'!B645</f>
        <v>VIA</v>
      </c>
      <c r="C262" s="248" t="str">
        <f>'Estación E1_Contagens'!C645</f>
        <v>Av. Néstor Gambetta</v>
      </c>
      <c r="D262" s="248"/>
      <c r="E262" s="248"/>
      <c r="F262" s="248"/>
      <c r="G262" s="248"/>
      <c r="H262" s="247" t="str">
        <f>'Estación E1_Contagens'!G645</f>
        <v>DATA</v>
      </c>
      <c r="I262" s="248"/>
      <c r="J262" s="250" t="str">
        <f>'Estación E1_Contagens'!J645</f>
        <v>Viernes 01 de Octubre del 2010</v>
      </c>
      <c r="K262" s="248"/>
      <c r="L262" s="247"/>
      <c r="M262" s="249"/>
      <c r="N262" s="251"/>
      <c r="U262" s="247"/>
      <c r="V262" s="253"/>
      <c r="W262" s="253"/>
      <c r="X262" s="253"/>
      <c r="AA262" s="254"/>
    </row>
    <row r="263" spans="2:29">
      <c r="B263" s="247" t="str">
        <f>'Estación E1_Contagens'!B646</f>
        <v>LOCALIZAÇÃO</v>
      </c>
      <c r="C263" s="248" t="str">
        <f>'Estación E1_Contagens'!C646</f>
        <v>Grifo Repsol - AAHH Escudero (Km. 3 + 400)</v>
      </c>
      <c r="D263" s="248"/>
      <c r="E263" s="248"/>
      <c r="F263" s="248"/>
      <c r="G263" s="248"/>
      <c r="H263" s="247" t="str">
        <f>'Estación E1_Contagens'!G646</f>
        <v>CLASIFICADOR</v>
      </c>
      <c r="I263" s="248"/>
      <c r="J263" s="250" t="str">
        <f>'Estación E1_Contagens'!J646</f>
        <v>Celia Velásquez Vargas- Wenceslao Y. Calzado Castillo</v>
      </c>
      <c r="K263" s="248"/>
      <c r="L263" s="247"/>
      <c r="M263" s="246"/>
      <c r="N263" s="251"/>
      <c r="U263" s="247"/>
      <c r="V263" s="253"/>
      <c r="W263" s="253"/>
      <c r="X263" s="253"/>
      <c r="AA263" s="254"/>
    </row>
    <row r="264" spans="2:29">
      <c r="B264" s="247" t="str">
        <f>'Estación E1_Contagens'!B647</f>
        <v>SENTIDO</v>
      </c>
      <c r="C264" s="248" t="str">
        <f>'Estación E1_Contagens'!C647</f>
        <v>Panamericana Norte a Ventanilla</v>
      </c>
      <c r="D264" s="248"/>
      <c r="E264" s="248"/>
      <c r="F264" s="248"/>
      <c r="G264" s="248"/>
      <c r="H264" s="247" t="str">
        <f>'Estación E1_Contagens'!G647</f>
        <v>RESPONSÁVEL</v>
      </c>
      <c r="I264" s="248"/>
      <c r="J264" s="250" t="str">
        <f>'Estación E1_Contagens'!J647</f>
        <v>RICHARD SALVADOR TIXE</v>
      </c>
      <c r="K264" s="248"/>
      <c r="L264" s="247"/>
      <c r="M264" s="246"/>
      <c r="N264" s="251"/>
      <c r="U264" s="247"/>
      <c r="V264" s="253"/>
      <c r="W264" s="253"/>
      <c r="X264" s="253"/>
      <c r="AA264" s="254"/>
    </row>
    <row r="265" spans="2:29">
      <c r="C265" s="246"/>
      <c r="D265" s="246"/>
      <c r="E265" s="246"/>
      <c r="F265" s="246"/>
      <c r="G265" s="246"/>
      <c r="H265" s="246"/>
      <c r="I265" s="246"/>
      <c r="J265" s="246"/>
      <c r="K265" s="246"/>
      <c r="L265" s="246"/>
      <c r="M265" s="246"/>
      <c r="N265" s="246"/>
    </row>
    <row r="266" spans="2:29" ht="12.75" customHeight="1">
      <c r="B266" s="381" t="s">
        <v>3</v>
      </c>
      <c r="C266" s="381" t="s">
        <v>45</v>
      </c>
      <c r="D266" s="383" t="s">
        <v>55</v>
      </c>
      <c r="E266" s="384"/>
      <c r="F266" s="385"/>
      <c r="G266" s="383" t="s">
        <v>56</v>
      </c>
      <c r="H266" s="384"/>
      <c r="I266" s="384"/>
      <c r="J266" s="385"/>
      <c r="K266" s="389" t="s">
        <v>40</v>
      </c>
      <c r="L266" s="381" t="s">
        <v>7</v>
      </c>
      <c r="M266" s="381" t="s">
        <v>8</v>
      </c>
      <c r="N266" s="257"/>
      <c r="O266" s="381" t="s">
        <v>45</v>
      </c>
      <c r="P266" s="381" t="s">
        <v>46</v>
      </c>
      <c r="Q266" s="381" t="s">
        <v>236</v>
      </c>
      <c r="R266" s="381" t="s">
        <v>8</v>
      </c>
      <c r="T266" s="48"/>
      <c r="U266" s="48"/>
      <c r="V266" s="48"/>
      <c r="W266" s="48"/>
      <c r="X266" s="48"/>
      <c r="Y266" s="48"/>
      <c r="Z266" s="48"/>
      <c r="AA266" s="48"/>
      <c r="AB266" s="48"/>
      <c r="AC266" s="48"/>
    </row>
    <row r="267" spans="2:29">
      <c r="B267" s="382"/>
      <c r="C267" s="382"/>
      <c r="D267" s="386"/>
      <c r="E267" s="387"/>
      <c r="F267" s="388"/>
      <c r="G267" s="386"/>
      <c r="H267" s="387"/>
      <c r="I267" s="387"/>
      <c r="J267" s="388"/>
      <c r="K267" s="390"/>
      <c r="L267" s="382"/>
      <c r="M267" s="382"/>
      <c r="N267" s="257"/>
      <c r="O267" s="382"/>
      <c r="P267" s="382"/>
      <c r="Q267" s="382"/>
      <c r="R267" s="382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</row>
    <row r="268" spans="2:29">
      <c r="B268" s="259"/>
      <c r="C268" s="259"/>
      <c r="D268" s="259" t="s">
        <v>194</v>
      </c>
      <c r="E268" s="259" t="s">
        <v>195</v>
      </c>
      <c r="F268" s="259" t="s">
        <v>196</v>
      </c>
      <c r="G268" s="259" t="s">
        <v>194</v>
      </c>
      <c r="H268" s="259" t="s">
        <v>195</v>
      </c>
      <c r="I268" s="259" t="s">
        <v>196</v>
      </c>
      <c r="J268" s="259" t="s">
        <v>44</v>
      </c>
      <c r="K268" s="259"/>
      <c r="L268" s="259"/>
      <c r="M268" s="259"/>
      <c r="N268" s="260"/>
      <c r="O268" s="259"/>
      <c r="P268" s="259"/>
      <c r="Q268" s="259"/>
      <c r="R268" s="259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</row>
    <row r="269" spans="2:29" ht="13.5">
      <c r="B269" s="15" t="s">
        <v>11</v>
      </c>
      <c r="C269" s="262">
        <f>'Estación E1_Contagens'!BS653</f>
        <v>140</v>
      </c>
      <c r="D269" s="262">
        <f>'Estación E1_Contagens'!BT653</f>
        <v>3</v>
      </c>
      <c r="E269" s="262">
        <f>'Estación E1_Contagens'!BU653</f>
        <v>0</v>
      </c>
      <c r="F269" s="262">
        <f>'Estación E1_Contagens'!BV653</f>
        <v>0</v>
      </c>
      <c r="G269" s="262">
        <f>'Estación E1_Contagens'!BW653</f>
        <v>4</v>
      </c>
      <c r="H269" s="262">
        <f>'Estación E1_Contagens'!BX653</f>
        <v>1</v>
      </c>
      <c r="I269" s="262">
        <f>'Estación E1_Contagens'!BY653</f>
        <v>0</v>
      </c>
      <c r="J269" s="262">
        <f>'Estación E1_Contagens'!BZ653</f>
        <v>0</v>
      </c>
      <c r="K269" s="262">
        <f>'Estación E1_Contagens'!CA653</f>
        <v>0</v>
      </c>
      <c r="L269" s="262">
        <f>'Estación E1_Contagens'!CB653</f>
        <v>0</v>
      </c>
      <c r="M269" s="262">
        <f>'Estación E1_Contagens'!CC653</f>
        <v>148</v>
      </c>
      <c r="N269" s="263"/>
      <c r="O269" s="262">
        <f>C269</f>
        <v>140</v>
      </c>
      <c r="P269" s="262">
        <f>SUM(D269:J269)</f>
        <v>8</v>
      </c>
      <c r="Q269" s="262">
        <f>SUM(K269:L269)</f>
        <v>0</v>
      </c>
      <c r="R269" s="262">
        <f>SUM(O269:Q269)</f>
        <v>148</v>
      </c>
      <c r="S269" s="264" t="str">
        <f>IF(T269=1,"HORA PICO DIA","")</f>
        <v/>
      </c>
      <c r="T269" s="272" t="str">
        <f>'Estación E1_Contagens'!CD653</f>
        <v/>
      </c>
      <c r="U269" s="48"/>
      <c r="V269" s="48"/>
      <c r="W269" s="48"/>
      <c r="X269" s="48"/>
      <c r="Y269" s="48"/>
      <c r="Z269" s="48"/>
      <c r="AA269" s="48"/>
      <c r="AB269" s="48"/>
      <c r="AC269" s="48"/>
    </row>
    <row r="270" spans="2:29" ht="13.5">
      <c r="B270" s="15" t="s">
        <v>12</v>
      </c>
      <c r="C270" s="262">
        <f>'Estación E1_Contagens'!BS654</f>
        <v>81</v>
      </c>
      <c r="D270" s="262">
        <f>'Estación E1_Contagens'!BT654</f>
        <v>0</v>
      </c>
      <c r="E270" s="262">
        <f>'Estación E1_Contagens'!BU654</f>
        <v>0</v>
      </c>
      <c r="F270" s="262">
        <f>'Estación E1_Contagens'!BV654</f>
        <v>0</v>
      </c>
      <c r="G270" s="262">
        <f>'Estación E1_Contagens'!BW654</f>
        <v>3</v>
      </c>
      <c r="H270" s="262">
        <f>'Estación E1_Contagens'!BX654</f>
        <v>0</v>
      </c>
      <c r="I270" s="262">
        <f>'Estación E1_Contagens'!BY654</f>
        <v>0</v>
      </c>
      <c r="J270" s="262">
        <f>'Estación E1_Contagens'!BZ654</f>
        <v>0</v>
      </c>
      <c r="K270" s="262">
        <f>'Estación E1_Contagens'!CA654</f>
        <v>0</v>
      </c>
      <c r="L270" s="262">
        <f>'Estación E1_Contagens'!CB654</f>
        <v>0</v>
      </c>
      <c r="M270" s="262">
        <f>'Estación E1_Contagens'!CC654</f>
        <v>84</v>
      </c>
      <c r="N270" s="263"/>
      <c r="O270" s="262">
        <f t="shared" ref="O270:O292" si="104">C270</f>
        <v>81</v>
      </c>
      <c r="P270" s="262">
        <f t="shared" ref="P270:P292" si="105">SUM(D270:J270)</f>
        <v>3</v>
      </c>
      <c r="Q270" s="262">
        <f t="shared" ref="Q270:Q292" si="106">SUM(K270:L270)</f>
        <v>0</v>
      </c>
      <c r="R270" s="262">
        <f t="shared" ref="R270:R292" si="107">SUM(O270:Q270)</f>
        <v>84</v>
      </c>
      <c r="S270" s="264" t="str">
        <f t="shared" ref="S270:S274" si="108">IF(T270=1,"HORA PICO DIA","")</f>
        <v/>
      </c>
      <c r="T270" s="272" t="str">
        <f>'Estación E1_Contagens'!CD654</f>
        <v/>
      </c>
      <c r="U270" s="48"/>
      <c r="V270" s="48"/>
      <c r="W270" s="48"/>
      <c r="X270" s="48"/>
      <c r="Y270" s="48"/>
      <c r="Z270" s="48"/>
      <c r="AA270" s="48"/>
      <c r="AB270" s="48"/>
      <c r="AC270" s="48"/>
    </row>
    <row r="271" spans="2:29" ht="13.5">
      <c r="B271" s="15" t="s">
        <v>13</v>
      </c>
      <c r="C271" s="262">
        <f>'Estación E1_Contagens'!BS655</f>
        <v>49</v>
      </c>
      <c r="D271" s="262">
        <f>'Estación E1_Contagens'!BT655</f>
        <v>0</v>
      </c>
      <c r="E271" s="262">
        <f>'Estación E1_Contagens'!BU655</f>
        <v>0</v>
      </c>
      <c r="F271" s="262">
        <f>'Estación E1_Contagens'!BV655</f>
        <v>0</v>
      </c>
      <c r="G271" s="262">
        <f>'Estación E1_Contagens'!BW655</f>
        <v>5</v>
      </c>
      <c r="H271" s="262">
        <f>'Estación E1_Contagens'!BX655</f>
        <v>0</v>
      </c>
      <c r="I271" s="262">
        <f>'Estación E1_Contagens'!BY655</f>
        <v>0</v>
      </c>
      <c r="J271" s="262">
        <f>'Estación E1_Contagens'!BZ655</f>
        <v>0</v>
      </c>
      <c r="K271" s="262">
        <f>'Estación E1_Contagens'!CA655</f>
        <v>0</v>
      </c>
      <c r="L271" s="262">
        <f>'Estación E1_Contagens'!CB655</f>
        <v>0</v>
      </c>
      <c r="M271" s="262">
        <f>'Estación E1_Contagens'!CC655</f>
        <v>54</v>
      </c>
      <c r="N271" s="263"/>
      <c r="O271" s="262">
        <f t="shared" si="104"/>
        <v>49</v>
      </c>
      <c r="P271" s="262">
        <f t="shared" si="105"/>
        <v>5</v>
      </c>
      <c r="Q271" s="262">
        <f t="shared" si="106"/>
        <v>0</v>
      </c>
      <c r="R271" s="262">
        <f t="shared" si="107"/>
        <v>54</v>
      </c>
      <c r="S271" s="264" t="str">
        <f t="shared" si="108"/>
        <v/>
      </c>
      <c r="T271" s="272" t="str">
        <f>'Estación E1_Contagens'!CD655</f>
        <v/>
      </c>
      <c r="U271" s="48"/>
      <c r="V271" s="48"/>
      <c r="W271" s="48"/>
      <c r="X271" s="48"/>
      <c r="Y271" s="48"/>
      <c r="Z271" s="48"/>
      <c r="AA271" s="48"/>
      <c r="AB271" s="48"/>
      <c r="AC271" s="48"/>
    </row>
    <row r="272" spans="2:29" ht="13.5">
      <c r="B272" s="15" t="s">
        <v>14</v>
      </c>
      <c r="C272" s="262">
        <f>'Estación E1_Contagens'!BS656</f>
        <v>44</v>
      </c>
      <c r="D272" s="262">
        <f>'Estación E1_Contagens'!BT656</f>
        <v>0</v>
      </c>
      <c r="E272" s="262">
        <f>'Estación E1_Contagens'!BU656</f>
        <v>0</v>
      </c>
      <c r="F272" s="262">
        <f>'Estación E1_Contagens'!BV656</f>
        <v>0</v>
      </c>
      <c r="G272" s="262">
        <f>'Estación E1_Contagens'!BW656</f>
        <v>1</v>
      </c>
      <c r="H272" s="262">
        <f>'Estación E1_Contagens'!BX656</f>
        <v>2</v>
      </c>
      <c r="I272" s="262">
        <f>'Estación E1_Contagens'!BY656</f>
        <v>0</v>
      </c>
      <c r="J272" s="262">
        <f>'Estación E1_Contagens'!BZ656</f>
        <v>0</v>
      </c>
      <c r="K272" s="262">
        <f>'Estación E1_Contagens'!CA656</f>
        <v>1</v>
      </c>
      <c r="L272" s="262">
        <f>'Estación E1_Contagens'!CB656</f>
        <v>0</v>
      </c>
      <c r="M272" s="262">
        <f>'Estación E1_Contagens'!CC656</f>
        <v>48</v>
      </c>
      <c r="N272" s="263"/>
      <c r="O272" s="262">
        <f t="shared" si="104"/>
        <v>44</v>
      </c>
      <c r="P272" s="262">
        <f t="shared" si="105"/>
        <v>3</v>
      </c>
      <c r="Q272" s="262">
        <f t="shared" si="106"/>
        <v>1</v>
      </c>
      <c r="R272" s="262">
        <f t="shared" si="107"/>
        <v>48</v>
      </c>
      <c r="S272" s="264" t="str">
        <f t="shared" si="108"/>
        <v/>
      </c>
      <c r="T272" s="272" t="str">
        <f>'Estación E1_Contagens'!CD656</f>
        <v/>
      </c>
      <c r="U272" s="48"/>
      <c r="V272" s="48"/>
      <c r="W272" s="48"/>
      <c r="X272" s="48"/>
      <c r="Y272" s="48"/>
      <c r="Z272" s="48"/>
      <c r="AA272" s="48"/>
      <c r="AB272" s="48"/>
      <c r="AC272" s="48"/>
    </row>
    <row r="273" spans="2:29" ht="13.5">
      <c r="B273" s="15" t="s">
        <v>15</v>
      </c>
      <c r="C273" s="262">
        <f>'Estación E1_Contagens'!BS657</f>
        <v>96</v>
      </c>
      <c r="D273" s="262">
        <f>'Estación E1_Contagens'!BT657</f>
        <v>0</v>
      </c>
      <c r="E273" s="262">
        <f>'Estación E1_Contagens'!BU657</f>
        <v>0</v>
      </c>
      <c r="F273" s="262">
        <f>'Estación E1_Contagens'!BV657</f>
        <v>0</v>
      </c>
      <c r="G273" s="262">
        <f>'Estación E1_Contagens'!BW657</f>
        <v>8</v>
      </c>
      <c r="H273" s="262">
        <f>'Estación E1_Contagens'!BX657</f>
        <v>0</v>
      </c>
      <c r="I273" s="262">
        <f>'Estación E1_Contagens'!BY657</f>
        <v>0</v>
      </c>
      <c r="J273" s="262">
        <f>'Estación E1_Contagens'!BZ657</f>
        <v>0</v>
      </c>
      <c r="K273" s="262">
        <f>'Estación E1_Contagens'!CA657</f>
        <v>0</v>
      </c>
      <c r="L273" s="262">
        <f>'Estación E1_Contagens'!CB657</f>
        <v>0</v>
      </c>
      <c r="M273" s="262">
        <f>'Estación E1_Contagens'!CC657</f>
        <v>104</v>
      </c>
      <c r="N273" s="263"/>
      <c r="O273" s="262">
        <f t="shared" si="104"/>
        <v>96</v>
      </c>
      <c r="P273" s="262">
        <f t="shared" si="105"/>
        <v>8</v>
      </c>
      <c r="Q273" s="262">
        <f t="shared" si="106"/>
        <v>0</v>
      </c>
      <c r="R273" s="262">
        <f t="shared" si="107"/>
        <v>104</v>
      </c>
      <c r="S273" s="264" t="str">
        <f t="shared" si="108"/>
        <v/>
      </c>
      <c r="T273" s="272" t="str">
        <f>'Estación E1_Contagens'!CD657</f>
        <v/>
      </c>
      <c r="U273" s="48"/>
      <c r="V273" s="48"/>
      <c r="W273" s="48"/>
      <c r="X273" s="48"/>
      <c r="Y273" s="48"/>
      <c r="Z273" s="48"/>
      <c r="AA273" s="48"/>
      <c r="AB273" s="48"/>
      <c r="AC273" s="48"/>
    </row>
    <row r="274" spans="2:29" ht="13.5">
      <c r="B274" s="15" t="s">
        <v>16</v>
      </c>
      <c r="C274" s="262">
        <f>'Estación E1_Contagens'!BS658</f>
        <v>161</v>
      </c>
      <c r="D274" s="262">
        <f>'Estación E1_Contagens'!BT658</f>
        <v>0</v>
      </c>
      <c r="E274" s="262">
        <f>'Estación E1_Contagens'!BU658</f>
        <v>0</v>
      </c>
      <c r="F274" s="262">
        <f>'Estación E1_Contagens'!BV658</f>
        <v>0</v>
      </c>
      <c r="G274" s="262">
        <f>'Estación E1_Contagens'!BW658</f>
        <v>9</v>
      </c>
      <c r="H274" s="262">
        <f>'Estación E1_Contagens'!BX658</f>
        <v>1</v>
      </c>
      <c r="I274" s="262">
        <f>'Estación E1_Contagens'!BY658</f>
        <v>0</v>
      </c>
      <c r="J274" s="262">
        <f>'Estación E1_Contagens'!BZ658</f>
        <v>0</v>
      </c>
      <c r="K274" s="262">
        <f>'Estación E1_Contagens'!CA658</f>
        <v>0</v>
      </c>
      <c r="L274" s="262">
        <f>'Estación E1_Contagens'!CB658</f>
        <v>0</v>
      </c>
      <c r="M274" s="262">
        <f>'Estación E1_Contagens'!CC658</f>
        <v>171</v>
      </c>
      <c r="N274" s="263"/>
      <c r="O274" s="262">
        <f t="shared" si="104"/>
        <v>161</v>
      </c>
      <c r="P274" s="262">
        <f t="shared" si="105"/>
        <v>10</v>
      </c>
      <c r="Q274" s="262">
        <f t="shared" si="106"/>
        <v>0</v>
      </c>
      <c r="R274" s="262">
        <f t="shared" si="107"/>
        <v>171</v>
      </c>
      <c r="S274" s="264" t="str">
        <f t="shared" si="108"/>
        <v/>
      </c>
      <c r="T274" s="272" t="str">
        <f>'Estación E1_Contagens'!CD658</f>
        <v/>
      </c>
      <c r="U274" s="48"/>
      <c r="V274" s="48"/>
      <c r="W274" s="48"/>
      <c r="X274" s="48"/>
      <c r="Y274" s="48"/>
      <c r="Z274" s="48"/>
      <c r="AA274" s="48"/>
      <c r="AB274" s="48"/>
      <c r="AC274" s="48"/>
    </row>
    <row r="275" spans="2:29" ht="13.5">
      <c r="B275" s="15" t="s">
        <v>17</v>
      </c>
      <c r="C275" s="262">
        <f>'Estación E1_Contagens'!BS659</f>
        <v>377</v>
      </c>
      <c r="D275" s="262">
        <f>'Estación E1_Contagens'!BT659</f>
        <v>5</v>
      </c>
      <c r="E275" s="262">
        <f>'Estación E1_Contagens'!BU659</f>
        <v>0</v>
      </c>
      <c r="F275" s="262">
        <f>'Estación E1_Contagens'!BV659</f>
        <v>0</v>
      </c>
      <c r="G275" s="262">
        <f>'Estación E1_Contagens'!BW659</f>
        <v>17</v>
      </c>
      <c r="H275" s="262">
        <f>'Estación E1_Contagens'!BX659</f>
        <v>3</v>
      </c>
      <c r="I275" s="262">
        <f>'Estación E1_Contagens'!BY659</f>
        <v>1</v>
      </c>
      <c r="J275" s="262">
        <f>'Estación E1_Contagens'!BZ659</f>
        <v>1</v>
      </c>
      <c r="K275" s="262">
        <f>'Estación E1_Contagens'!CA659</f>
        <v>0</v>
      </c>
      <c r="L275" s="262">
        <f>'Estación E1_Contagens'!CB659</f>
        <v>0</v>
      </c>
      <c r="M275" s="262">
        <f>'Estación E1_Contagens'!CC659</f>
        <v>404</v>
      </c>
      <c r="N275" s="263"/>
      <c r="O275" s="262">
        <f t="shared" si="104"/>
        <v>377</v>
      </c>
      <c r="P275" s="262">
        <f t="shared" si="105"/>
        <v>27</v>
      </c>
      <c r="Q275" s="262">
        <f t="shared" si="106"/>
        <v>0</v>
      </c>
      <c r="R275" s="262">
        <f t="shared" si="107"/>
        <v>404</v>
      </c>
      <c r="S275" s="252" t="str">
        <f>IF(T275=1,"HORA PICO DIA/MANHÃ",IF(T275=2,"HORA PICO MANHÃ",""))</f>
        <v/>
      </c>
      <c r="T275" s="272" t="str">
        <f>'Estación E1_Contagens'!CD659</f>
        <v/>
      </c>
      <c r="U275" s="48"/>
      <c r="V275" s="48"/>
      <c r="W275" s="48"/>
      <c r="X275" s="48"/>
      <c r="Y275" s="48"/>
      <c r="Z275" s="48"/>
      <c r="AA275" s="48"/>
      <c r="AB275" s="48"/>
      <c r="AC275" s="48"/>
    </row>
    <row r="276" spans="2:29" ht="13.5">
      <c r="B276" s="15" t="s">
        <v>18</v>
      </c>
      <c r="C276" s="262">
        <f>'Estación E1_Contagens'!BS660</f>
        <v>643</v>
      </c>
      <c r="D276" s="262">
        <f>'Estación E1_Contagens'!BT660</f>
        <v>19</v>
      </c>
      <c r="E276" s="262">
        <f>'Estación E1_Contagens'!BU660</f>
        <v>0</v>
      </c>
      <c r="F276" s="262">
        <f>'Estación E1_Contagens'!BV660</f>
        <v>1</v>
      </c>
      <c r="G276" s="262">
        <f>'Estación E1_Contagens'!BW660</f>
        <v>34</v>
      </c>
      <c r="H276" s="262">
        <f>'Estación E1_Contagens'!BX660</f>
        <v>3</v>
      </c>
      <c r="I276" s="262">
        <f>'Estación E1_Contagens'!BY660</f>
        <v>1</v>
      </c>
      <c r="J276" s="262">
        <f>'Estación E1_Contagens'!BZ660</f>
        <v>0</v>
      </c>
      <c r="K276" s="262">
        <f>'Estación E1_Contagens'!CA660</f>
        <v>0</v>
      </c>
      <c r="L276" s="262">
        <f>'Estación E1_Contagens'!CB660</f>
        <v>1</v>
      </c>
      <c r="M276" s="262">
        <f>'Estación E1_Contagens'!CC660</f>
        <v>702</v>
      </c>
      <c r="N276" s="263"/>
      <c r="O276" s="262">
        <f t="shared" si="104"/>
        <v>643</v>
      </c>
      <c r="P276" s="262">
        <f t="shared" si="105"/>
        <v>58</v>
      </c>
      <c r="Q276" s="262">
        <f t="shared" si="106"/>
        <v>1</v>
      </c>
      <c r="R276" s="262">
        <f t="shared" si="107"/>
        <v>702</v>
      </c>
      <c r="S276" s="267" t="str">
        <f t="shared" ref="S276:S278" si="109">IF(T276=1,"HORA PICO DIA/MANHÃ",IF(T276=2,"HORA PICO MANHÃ",""))</f>
        <v>HORA PICO DIA/MANHÃ</v>
      </c>
      <c r="T276" s="272">
        <f>'Estación E1_Contagens'!CD660</f>
        <v>1</v>
      </c>
      <c r="U276" s="48"/>
      <c r="V276" s="48"/>
      <c r="W276" s="48"/>
      <c r="X276" s="48"/>
      <c r="Y276" s="48"/>
      <c r="Z276" s="48"/>
      <c r="AA276" s="48"/>
      <c r="AB276" s="48"/>
      <c r="AC276" s="48"/>
    </row>
    <row r="277" spans="2:29" ht="13.5">
      <c r="B277" s="15" t="s">
        <v>19</v>
      </c>
      <c r="C277" s="262">
        <f>'Estación E1_Contagens'!BS661</f>
        <v>414</v>
      </c>
      <c r="D277" s="262">
        <f>'Estación E1_Contagens'!BT661</f>
        <v>8</v>
      </c>
      <c r="E277" s="262">
        <f>'Estación E1_Contagens'!BU661</f>
        <v>0</v>
      </c>
      <c r="F277" s="262">
        <f>'Estación E1_Contagens'!BV661</f>
        <v>0</v>
      </c>
      <c r="G277" s="262">
        <f>'Estación E1_Contagens'!BW661</f>
        <v>29</v>
      </c>
      <c r="H277" s="262">
        <f>'Estación E1_Contagens'!BX661</f>
        <v>1</v>
      </c>
      <c r="I277" s="262">
        <f>'Estación E1_Contagens'!BY661</f>
        <v>0</v>
      </c>
      <c r="J277" s="262">
        <f>'Estación E1_Contagens'!BZ661</f>
        <v>1</v>
      </c>
      <c r="K277" s="262">
        <f>'Estación E1_Contagens'!CA661</f>
        <v>5</v>
      </c>
      <c r="L277" s="262">
        <f>'Estación E1_Contagens'!CB661</f>
        <v>0</v>
      </c>
      <c r="M277" s="262">
        <f>'Estación E1_Contagens'!CC661</f>
        <v>458</v>
      </c>
      <c r="N277" s="263"/>
      <c r="O277" s="262">
        <f t="shared" si="104"/>
        <v>414</v>
      </c>
      <c r="P277" s="262">
        <f t="shared" si="105"/>
        <v>39</v>
      </c>
      <c r="Q277" s="262">
        <f t="shared" si="106"/>
        <v>5</v>
      </c>
      <c r="R277" s="262">
        <f t="shared" si="107"/>
        <v>458</v>
      </c>
      <c r="S277" s="252" t="str">
        <f t="shared" si="109"/>
        <v/>
      </c>
      <c r="T277" s="272" t="str">
        <f>'Estación E1_Contagens'!CD661</f>
        <v/>
      </c>
      <c r="U277" s="48"/>
      <c r="V277" s="48"/>
      <c r="W277" s="48"/>
      <c r="X277" s="48"/>
      <c r="Y277" s="48"/>
      <c r="Z277" s="48"/>
      <c r="AA277" s="48"/>
      <c r="AB277" s="48"/>
      <c r="AC277" s="48"/>
    </row>
    <row r="278" spans="2:29" ht="13.5">
      <c r="B278" s="15" t="s">
        <v>20</v>
      </c>
      <c r="C278" s="262">
        <f>'Estación E1_Contagens'!BS662</f>
        <v>476</v>
      </c>
      <c r="D278" s="262">
        <f>'Estación E1_Contagens'!BT662</f>
        <v>11</v>
      </c>
      <c r="E278" s="262">
        <f>'Estación E1_Contagens'!BU662</f>
        <v>0</v>
      </c>
      <c r="F278" s="262">
        <f>'Estación E1_Contagens'!BV662</f>
        <v>0</v>
      </c>
      <c r="G278" s="262">
        <f>'Estación E1_Contagens'!BW662</f>
        <v>41</v>
      </c>
      <c r="H278" s="262">
        <f>'Estación E1_Contagens'!BX662</f>
        <v>5</v>
      </c>
      <c r="I278" s="262">
        <f>'Estación E1_Contagens'!BY662</f>
        <v>0</v>
      </c>
      <c r="J278" s="262">
        <f>'Estación E1_Contagens'!BZ662</f>
        <v>1</v>
      </c>
      <c r="K278" s="262">
        <f>'Estación E1_Contagens'!CA662</f>
        <v>15</v>
      </c>
      <c r="L278" s="262">
        <f>'Estación E1_Contagens'!CB662</f>
        <v>0</v>
      </c>
      <c r="M278" s="262">
        <f>'Estación E1_Contagens'!CC662</f>
        <v>549</v>
      </c>
      <c r="N278" s="263"/>
      <c r="O278" s="262">
        <f t="shared" si="104"/>
        <v>476</v>
      </c>
      <c r="P278" s="262">
        <f t="shared" si="105"/>
        <v>58</v>
      </c>
      <c r="Q278" s="262">
        <f t="shared" si="106"/>
        <v>15</v>
      </c>
      <c r="R278" s="262">
        <f t="shared" si="107"/>
        <v>549</v>
      </c>
      <c r="S278" s="252" t="str">
        <f t="shared" si="109"/>
        <v/>
      </c>
      <c r="T278" s="272" t="str">
        <f>'Estación E1_Contagens'!CD662</f>
        <v/>
      </c>
      <c r="U278" s="48"/>
      <c r="V278" s="48"/>
      <c r="W278" s="48"/>
      <c r="X278" s="48"/>
      <c r="Y278" s="48"/>
      <c r="Z278" s="48"/>
      <c r="AA278" s="48"/>
      <c r="AB278" s="48"/>
      <c r="AC278" s="48"/>
    </row>
    <row r="279" spans="2:29" ht="13.5">
      <c r="B279" s="15" t="s">
        <v>21</v>
      </c>
      <c r="C279" s="262">
        <f>'Estación E1_Contagens'!BS663</f>
        <v>416</v>
      </c>
      <c r="D279" s="262">
        <f>'Estación E1_Contagens'!BT663</f>
        <v>7</v>
      </c>
      <c r="E279" s="262">
        <f>'Estación E1_Contagens'!BU663</f>
        <v>0</v>
      </c>
      <c r="F279" s="262">
        <f>'Estación E1_Contagens'!BV663</f>
        <v>0</v>
      </c>
      <c r="G279" s="262">
        <f>'Estación E1_Contagens'!BW663</f>
        <v>36</v>
      </c>
      <c r="H279" s="262">
        <f>'Estación E1_Contagens'!BX663</f>
        <v>7</v>
      </c>
      <c r="I279" s="262">
        <f>'Estación E1_Contagens'!BY663</f>
        <v>1</v>
      </c>
      <c r="J279" s="262">
        <f>'Estación E1_Contagens'!BZ663</f>
        <v>0</v>
      </c>
      <c r="K279" s="262">
        <f>'Estación E1_Contagens'!CA663</f>
        <v>16</v>
      </c>
      <c r="L279" s="262">
        <f>'Estación E1_Contagens'!CB663</f>
        <v>0</v>
      </c>
      <c r="M279" s="262">
        <f>'Estación E1_Contagens'!CC663</f>
        <v>483</v>
      </c>
      <c r="N279" s="263"/>
      <c r="O279" s="262">
        <f t="shared" si="104"/>
        <v>416</v>
      </c>
      <c r="P279" s="262">
        <f t="shared" si="105"/>
        <v>51</v>
      </c>
      <c r="Q279" s="262">
        <f t="shared" si="106"/>
        <v>16</v>
      </c>
      <c r="R279" s="262">
        <f t="shared" si="107"/>
        <v>483</v>
      </c>
      <c r="S279" s="264" t="str">
        <f t="shared" ref="S279:S284" si="110">IF(T279=1,"HORA PICO DIA","")</f>
        <v/>
      </c>
      <c r="T279" s="272" t="str">
        <f>'Estación E1_Contagens'!CD663</f>
        <v/>
      </c>
      <c r="U279" s="48"/>
      <c r="V279" s="48"/>
      <c r="W279" s="48"/>
      <c r="X279" s="48"/>
      <c r="Y279" s="48"/>
      <c r="Z279" s="48"/>
      <c r="AA279" s="48"/>
      <c r="AB279" s="48"/>
      <c r="AC279" s="48"/>
    </row>
    <row r="280" spans="2:29" ht="13.5">
      <c r="B280" s="15" t="s">
        <v>22</v>
      </c>
      <c r="C280" s="262">
        <f>'Estación E1_Contagens'!BS664</f>
        <v>400</v>
      </c>
      <c r="D280" s="262">
        <f>'Estación E1_Contagens'!BT664</f>
        <v>5</v>
      </c>
      <c r="E280" s="262">
        <f>'Estación E1_Contagens'!BU664</f>
        <v>0</v>
      </c>
      <c r="F280" s="262">
        <f>'Estación E1_Contagens'!BV664</f>
        <v>0</v>
      </c>
      <c r="G280" s="262">
        <f>'Estación E1_Contagens'!BW664</f>
        <v>47</v>
      </c>
      <c r="H280" s="262">
        <f>'Estación E1_Contagens'!BX664</f>
        <v>9</v>
      </c>
      <c r="I280" s="262">
        <f>'Estación E1_Contagens'!BY664</f>
        <v>0</v>
      </c>
      <c r="J280" s="262">
        <f>'Estación E1_Contagens'!BZ664</f>
        <v>2</v>
      </c>
      <c r="K280" s="262">
        <f>'Estación E1_Contagens'!CA664</f>
        <v>12</v>
      </c>
      <c r="L280" s="262">
        <f>'Estación E1_Contagens'!CB664</f>
        <v>0</v>
      </c>
      <c r="M280" s="262">
        <f>'Estación E1_Contagens'!CC664</f>
        <v>475</v>
      </c>
      <c r="N280" s="263"/>
      <c r="O280" s="262">
        <f t="shared" si="104"/>
        <v>400</v>
      </c>
      <c r="P280" s="262">
        <f t="shared" si="105"/>
        <v>63</v>
      </c>
      <c r="Q280" s="262">
        <f t="shared" si="106"/>
        <v>12</v>
      </c>
      <c r="R280" s="262">
        <f t="shared" si="107"/>
        <v>475</v>
      </c>
      <c r="S280" s="264" t="str">
        <f t="shared" si="110"/>
        <v/>
      </c>
      <c r="T280" s="272" t="str">
        <f>'Estación E1_Contagens'!CD664</f>
        <v/>
      </c>
      <c r="U280" s="48"/>
      <c r="V280" s="48"/>
      <c r="W280" s="48"/>
      <c r="X280" s="48"/>
      <c r="Y280" s="48"/>
      <c r="Z280" s="48"/>
      <c r="AA280" s="48"/>
      <c r="AB280" s="48"/>
      <c r="AC280" s="48"/>
    </row>
    <row r="281" spans="2:29" ht="13.5">
      <c r="B281" s="15" t="s">
        <v>23</v>
      </c>
      <c r="C281" s="262">
        <f>'Estación E1_Contagens'!BS665</f>
        <v>350</v>
      </c>
      <c r="D281" s="262">
        <f>'Estación E1_Contagens'!BT665</f>
        <v>6</v>
      </c>
      <c r="E281" s="262">
        <f>'Estación E1_Contagens'!BU665</f>
        <v>0</v>
      </c>
      <c r="F281" s="262">
        <f>'Estación E1_Contagens'!BV665</f>
        <v>0</v>
      </c>
      <c r="G281" s="262">
        <f>'Estación E1_Contagens'!BW665</f>
        <v>44</v>
      </c>
      <c r="H281" s="262">
        <f>'Estación E1_Contagens'!BX665</f>
        <v>3</v>
      </c>
      <c r="I281" s="262">
        <f>'Estación E1_Contagens'!BY665</f>
        <v>0</v>
      </c>
      <c r="J281" s="262">
        <f>'Estación E1_Contagens'!BZ665</f>
        <v>0</v>
      </c>
      <c r="K281" s="262">
        <f>'Estación E1_Contagens'!CA665</f>
        <v>7</v>
      </c>
      <c r="L281" s="262">
        <f>'Estación E1_Contagens'!CB665</f>
        <v>1</v>
      </c>
      <c r="M281" s="262">
        <f>'Estación E1_Contagens'!CC665</f>
        <v>411</v>
      </c>
      <c r="N281" s="263"/>
      <c r="O281" s="262">
        <f t="shared" si="104"/>
        <v>350</v>
      </c>
      <c r="P281" s="262">
        <f t="shared" si="105"/>
        <v>53</v>
      </c>
      <c r="Q281" s="262">
        <f t="shared" si="106"/>
        <v>8</v>
      </c>
      <c r="R281" s="262">
        <f t="shared" si="107"/>
        <v>411</v>
      </c>
      <c r="S281" s="264" t="str">
        <f t="shared" si="110"/>
        <v/>
      </c>
      <c r="T281" s="272" t="str">
        <f>'Estación E1_Contagens'!CD665</f>
        <v/>
      </c>
      <c r="U281" s="48"/>
      <c r="V281" s="48"/>
      <c r="W281" s="48"/>
      <c r="X281" s="48"/>
      <c r="Y281" s="48"/>
      <c r="Z281" s="48"/>
      <c r="AA281" s="48"/>
      <c r="AB281" s="48"/>
      <c r="AC281" s="48"/>
    </row>
    <row r="282" spans="2:29" ht="13.5">
      <c r="B282" s="15" t="s">
        <v>24</v>
      </c>
      <c r="C282" s="262">
        <f>'Estación E1_Contagens'!BS666</f>
        <v>417</v>
      </c>
      <c r="D282" s="262">
        <f>'Estación E1_Contagens'!BT666</f>
        <v>6</v>
      </c>
      <c r="E282" s="262">
        <f>'Estación E1_Contagens'!BU666</f>
        <v>0</v>
      </c>
      <c r="F282" s="262">
        <f>'Estación E1_Contagens'!BV666</f>
        <v>0</v>
      </c>
      <c r="G282" s="262">
        <f>'Estación E1_Contagens'!BW666</f>
        <v>53</v>
      </c>
      <c r="H282" s="262">
        <f>'Estación E1_Contagens'!BX666</f>
        <v>13</v>
      </c>
      <c r="I282" s="262">
        <f>'Estación E1_Contagens'!BY666</f>
        <v>1</v>
      </c>
      <c r="J282" s="262">
        <f>'Estación E1_Contagens'!BZ666</f>
        <v>0</v>
      </c>
      <c r="K282" s="262">
        <f>'Estación E1_Contagens'!CA666</f>
        <v>21</v>
      </c>
      <c r="L282" s="262">
        <f>'Estación E1_Contagens'!CB666</f>
        <v>4</v>
      </c>
      <c r="M282" s="262">
        <f>'Estación E1_Contagens'!CC666</f>
        <v>515</v>
      </c>
      <c r="N282" s="263"/>
      <c r="O282" s="262">
        <f t="shared" si="104"/>
        <v>417</v>
      </c>
      <c r="P282" s="262">
        <f t="shared" si="105"/>
        <v>73</v>
      </c>
      <c r="Q282" s="262">
        <f t="shared" si="106"/>
        <v>25</v>
      </c>
      <c r="R282" s="262">
        <f t="shared" si="107"/>
        <v>515</v>
      </c>
      <c r="S282" s="264" t="str">
        <f t="shared" si="110"/>
        <v/>
      </c>
      <c r="T282" s="272" t="str">
        <f>'Estación E1_Contagens'!CD666</f>
        <v/>
      </c>
      <c r="U282" s="48"/>
      <c r="V282" s="48"/>
      <c r="W282" s="48"/>
      <c r="X282" s="48"/>
      <c r="Y282" s="48"/>
      <c r="Z282" s="48"/>
      <c r="AA282" s="48"/>
      <c r="AB282" s="48"/>
      <c r="AC282" s="48"/>
    </row>
    <row r="283" spans="2:29" ht="13.5">
      <c r="B283" s="15" t="s">
        <v>25</v>
      </c>
      <c r="C283" s="262">
        <f>'Estación E1_Contagens'!BS667</f>
        <v>405</v>
      </c>
      <c r="D283" s="262">
        <f>'Estación E1_Contagens'!BT667</f>
        <v>7</v>
      </c>
      <c r="E283" s="262">
        <f>'Estación E1_Contagens'!BU667</f>
        <v>0</v>
      </c>
      <c r="F283" s="262">
        <f>'Estación E1_Contagens'!BV667</f>
        <v>1</v>
      </c>
      <c r="G283" s="262">
        <f>'Estación E1_Contagens'!BW667</f>
        <v>56</v>
      </c>
      <c r="H283" s="262">
        <f>'Estación E1_Contagens'!BX667</f>
        <v>5</v>
      </c>
      <c r="I283" s="262">
        <f>'Estación E1_Contagens'!BY667</f>
        <v>0</v>
      </c>
      <c r="J283" s="262">
        <f>'Estación E1_Contagens'!BZ667</f>
        <v>0</v>
      </c>
      <c r="K283" s="262">
        <f>'Estación E1_Contagens'!CA667</f>
        <v>21</v>
      </c>
      <c r="L283" s="262">
        <f>'Estación E1_Contagens'!CB667</f>
        <v>0</v>
      </c>
      <c r="M283" s="262">
        <f>'Estación E1_Contagens'!CC667</f>
        <v>495</v>
      </c>
      <c r="N283" s="263"/>
      <c r="O283" s="262">
        <f t="shared" si="104"/>
        <v>405</v>
      </c>
      <c r="P283" s="262">
        <f t="shared" si="105"/>
        <v>69</v>
      </c>
      <c r="Q283" s="262">
        <f t="shared" si="106"/>
        <v>21</v>
      </c>
      <c r="R283" s="262">
        <f t="shared" si="107"/>
        <v>495</v>
      </c>
      <c r="S283" s="264" t="str">
        <f t="shared" si="110"/>
        <v/>
      </c>
      <c r="T283" s="272" t="str">
        <f>'Estación E1_Contagens'!CD667</f>
        <v/>
      </c>
      <c r="U283" s="48"/>
      <c r="V283" s="48"/>
      <c r="W283" s="48"/>
      <c r="X283" s="48"/>
      <c r="Y283" s="48"/>
      <c r="Z283" s="48"/>
      <c r="AA283" s="48"/>
      <c r="AB283" s="48"/>
      <c r="AC283" s="48"/>
    </row>
    <row r="284" spans="2:29" ht="13.5">
      <c r="B284" s="15" t="s">
        <v>26</v>
      </c>
      <c r="C284" s="262">
        <f>'Estación E1_Contagens'!BS668</f>
        <v>476</v>
      </c>
      <c r="D284" s="262">
        <f>'Estación E1_Contagens'!BT668</f>
        <v>17</v>
      </c>
      <c r="E284" s="262">
        <f>'Estación E1_Contagens'!BU668</f>
        <v>0</v>
      </c>
      <c r="F284" s="262">
        <f>'Estación E1_Contagens'!BV668</f>
        <v>0</v>
      </c>
      <c r="G284" s="262">
        <f>'Estación E1_Contagens'!BW668</f>
        <v>53</v>
      </c>
      <c r="H284" s="262">
        <f>'Estación E1_Contagens'!BX668</f>
        <v>4</v>
      </c>
      <c r="I284" s="262">
        <f>'Estación E1_Contagens'!BY668</f>
        <v>0</v>
      </c>
      <c r="J284" s="262">
        <f>'Estación E1_Contagens'!BZ668</f>
        <v>1</v>
      </c>
      <c r="K284" s="262">
        <f>'Estación E1_Contagens'!CA668</f>
        <v>13</v>
      </c>
      <c r="L284" s="262">
        <f>'Estación E1_Contagens'!CB668</f>
        <v>0</v>
      </c>
      <c r="M284" s="262">
        <f>'Estación E1_Contagens'!CC668</f>
        <v>564</v>
      </c>
      <c r="N284" s="263"/>
      <c r="O284" s="262">
        <f t="shared" si="104"/>
        <v>476</v>
      </c>
      <c r="P284" s="262">
        <f t="shared" si="105"/>
        <v>75</v>
      </c>
      <c r="Q284" s="262">
        <f t="shared" si="106"/>
        <v>13</v>
      </c>
      <c r="R284" s="262">
        <f t="shared" si="107"/>
        <v>564</v>
      </c>
      <c r="S284" s="264" t="str">
        <f t="shared" si="110"/>
        <v/>
      </c>
      <c r="T284" s="272" t="str">
        <f>'Estación E1_Contagens'!CD668</f>
        <v/>
      </c>
      <c r="U284" s="48"/>
      <c r="V284" s="48"/>
      <c r="W284" s="48"/>
      <c r="X284" s="48"/>
      <c r="Y284" s="48"/>
      <c r="Z284" s="48"/>
      <c r="AA284" s="48"/>
      <c r="AB284" s="48"/>
      <c r="AC284" s="48"/>
    </row>
    <row r="285" spans="2:29" ht="13.5">
      <c r="B285" s="15" t="s">
        <v>27</v>
      </c>
      <c r="C285" s="262">
        <f>'Estación E1_Contagens'!BS669</f>
        <v>479</v>
      </c>
      <c r="D285" s="262">
        <f>'Estación E1_Contagens'!BT669</f>
        <v>8</v>
      </c>
      <c r="E285" s="262">
        <f>'Estación E1_Contagens'!BU669</f>
        <v>0</v>
      </c>
      <c r="F285" s="262">
        <f>'Estación E1_Contagens'!BV669</f>
        <v>0</v>
      </c>
      <c r="G285" s="262">
        <f>'Estación E1_Contagens'!BW669</f>
        <v>58</v>
      </c>
      <c r="H285" s="262">
        <f>'Estación E1_Contagens'!BX669</f>
        <v>6</v>
      </c>
      <c r="I285" s="262">
        <f>'Estación E1_Contagens'!BY669</f>
        <v>0</v>
      </c>
      <c r="J285" s="262">
        <f>'Estación E1_Contagens'!BZ669</f>
        <v>1</v>
      </c>
      <c r="K285" s="262">
        <f>'Estación E1_Contagens'!CA669</f>
        <v>20</v>
      </c>
      <c r="L285" s="262">
        <f>'Estación E1_Contagens'!CB669</f>
        <v>1</v>
      </c>
      <c r="M285" s="262">
        <f>'Estación E1_Contagens'!CC669</f>
        <v>573</v>
      </c>
      <c r="N285" s="263"/>
      <c r="O285" s="262">
        <f t="shared" si="104"/>
        <v>479</v>
      </c>
      <c r="P285" s="262">
        <f t="shared" si="105"/>
        <v>73</v>
      </c>
      <c r="Q285" s="262">
        <f t="shared" si="106"/>
        <v>21</v>
      </c>
      <c r="R285" s="262">
        <f t="shared" si="107"/>
        <v>573</v>
      </c>
      <c r="S285" s="267" t="str">
        <f t="shared" ref="S285:S286" si="111">IF(T285=1,"HORA PICO DIA/TARDE",IF(T285=3,"HORA PICO TARDE",""))</f>
        <v/>
      </c>
      <c r="T285" s="272" t="str">
        <f>'Estación E1_Contagens'!CD669</f>
        <v/>
      </c>
      <c r="U285" s="48"/>
      <c r="V285" s="48"/>
      <c r="W285" s="48"/>
      <c r="X285" s="48"/>
      <c r="Y285" s="48"/>
      <c r="Z285" s="48"/>
      <c r="AA285" s="48"/>
      <c r="AB285" s="48"/>
      <c r="AC285" s="48"/>
    </row>
    <row r="286" spans="2:29" ht="13.5">
      <c r="B286" s="15" t="s">
        <v>28</v>
      </c>
      <c r="C286" s="262">
        <f>'Estación E1_Contagens'!BS670</f>
        <v>535</v>
      </c>
      <c r="D286" s="262">
        <f>'Estación E1_Contagens'!BT670</f>
        <v>9</v>
      </c>
      <c r="E286" s="262">
        <f>'Estación E1_Contagens'!BU670</f>
        <v>0</v>
      </c>
      <c r="F286" s="262">
        <f>'Estación E1_Contagens'!BV670</f>
        <v>0</v>
      </c>
      <c r="G286" s="262">
        <f>'Estación E1_Contagens'!BW670</f>
        <v>52</v>
      </c>
      <c r="H286" s="262">
        <f>'Estación E1_Contagens'!BX670</f>
        <v>6</v>
      </c>
      <c r="I286" s="262">
        <f>'Estación E1_Contagens'!BY670</f>
        <v>0</v>
      </c>
      <c r="J286" s="262">
        <f>'Estación E1_Contagens'!BZ670</f>
        <v>0</v>
      </c>
      <c r="K286" s="262">
        <f>'Estación E1_Contagens'!CA670</f>
        <v>25</v>
      </c>
      <c r="L286" s="262">
        <f>'Estación E1_Contagens'!CB670</f>
        <v>1</v>
      </c>
      <c r="M286" s="262">
        <f>'Estación E1_Contagens'!CC670</f>
        <v>628</v>
      </c>
      <c r="N286" s="263"/>
      <c r="O286" s="262">
        <f t="shared" si="104"/>
        <v>535</v>
      </c>
      <c r="P286" s="262">
        <f t="shared" si="105"/>
        <v>67</v>
      </c>
      <c r="Q286" s="262">
        <f t="shared" si="106"/>
        <v>26</v>
      </c>
      <c r="R286" s="262">
        <f t="shared" si="107"/>
        <v>628</v>
      </c>
      <c r="S286" s="267" t="str">
        <f t="shared" si="111"/>
        <v/>
      </c>
      <c r="T286" s="272" t="str">
        <f>'Estación E1_Contagens'!CD670</f>
        <v/>
      </c>
      <c r="U286" s="48"/>
      <c r="V286" s="48"/>
      <c r="W286" s="48"/>
      <c r="X286" s="48"/>
      <c r="Y286" s="48"/>
      <c r="Z286" s="48"/>
      <c r="AA286" s="48"/>
      <c r="AB286" s="48"/>
      <c r="AC286" s="48"/>
    </row>
    <row r="287" spans="2:29" ht="13.5">
      <c r="B287" s="15" t="s">
        <v>29</v>
      </c>
      <c r="C287" s="262">
        <f>'Estación E1_Contagens'!BS671</f>
        <v>565</v>
      </c>
      <c r="D287" s="262">
        <f>'Estación E1_Contagens'!BT671</f>
        <v>7</v>
      </c>
      <c r="E287" s="262">
        <f>'Estación E1_Contagens'!BU671</f>
        <v>0</v>
      </c>
      <c r="F287" s="262">
        <f>'Estación E1_Contagens'!BV671</f>
        <v>0</v>
      </c>
      <c r="G287" s="262">
        <f>'Estación E1_Contagens'!BW671</f>
        <v>38</v>
      </c>
      <c r="H287" s="262">
        <f>'Estación E1_Contagens'!BX671</f>
        <v>1</v>
      </c>
      <c r="I287" s="262">
        <f>'Estación E1_Contagens'!BY671</f>
        <v>0</v>
      </c>
      <c r="J287" s="262">
        <f>'Estación E1_Contagens'!BZ671</f>
        <v>0</v>
      </c>
      <c r="K287" s="262">
        <f>'Estación E1_Contagens'!CA671</f>
        <v>25</v>
      </c>
      <c r="L287" s="262">
        <f>'Estación E1_Contagens'!CB671</f>
        <v>0</v>
      </c>
      <c r="M287" s="262">
        <f>'Estación E1_Contagens'!CC671</f>
        <v>636</v>
      </c>
      <c r="N287" s="263"/>
      <c r="O287" s="262">
        <f t="shared" si="104"/>
        <v>565</v>
      </c>
      <c r="P287" s="262">
        <f t="shared" si="105"/>
        <v>46</v>
      </c>
      <c r="Q287" s="262">
        <f t="shared" si="106"/>
        <v>25</v>
      </c>
      <c r="R287" s="262">
        <f t="shared" si="107"/>
        <v>636</v>
      </c>
      <c r="S287" s="267" t="str">
        <f>IF(T287=1,"HORA PICO DIA/TARDE",IF(T287=3,"HORA PICO TARDE",""))</f>
        <v>HORA PICO TARDE</v>
      </c>
      <c r="T287" s="272">
        <f>'Estación E1_Contagens'!CD671</f>
        <v>3</v>
      </c>
      <c r="U287" s="48"/>
      <c r="V287" s="48"/>
      <c r="W287" s="48"/>
      <c r="X287" s="48"/>
      <c r="Y287" s="48"/>
      <c r="Z287" s="48"/>
      <c r="AA287" s="48"/>
      <c r="AB287" s="48"/>
      <c r="AC287" s="48"/>
    </row>
    <row r="288" spans="2:29" ht="13.5">
      <c r="B288" s="15" t="s">
        <v>30</v>
      </c>
      <c r="C288" s="262">
        <f>'Estación E1_Contagens'!BS672</f>
        <v>554</v>
      </c>
      <c r="D288" s="262">
        <f>'Estación E1_Contagens'!BT672</f>
        <v>8</v>
      </c>
      <c r="E288" s="262">
        <f>'Estación E1_Contagens'!BU672</f>
        <v>1</v>
      </c>
      <c r="F288" s="262">
        <f>'Estación E1_Contagens'!BV672</f>
        <v>0</v>
      </c>
      <c r="G288" s="262">
        <f>'Estación E1_Contagens'!BW672</f>
        <v>27</v>
      </c>
      <c r="H288" s="262">
        <f>'Estación E1_Contagens'!BX672</f>
        <v>7</v>
      </c>
      <c r="I288" s="262">
        <f>'Estación E1_Contagens'!BY672</f>
        <v>2</v>
      </c>
      <c r="J288" s="262">
        <f>'Estación E1_Contagens'!BZ672</f>
        <v>0</v>
      </c>
      <c r="K288" s="262">
        <f>'Estación E1_Contagens'!CA672</f>
        <v>31</v>
      </c>
      <c r="L288" s="262">
        <f>'Estación E1_Contagens'!CB672</f>
        <v>0</v>
      </c>
      <c r="M288" s="262">
        <f>'Estación E1_Contagens'!CC672</f>
        <v>630</v>
      </c>
      <c r="N288" s="263"/>
      <c r="O288" s="262">
        <f t="shared" si="104"/>
        <v>554</v>
      </c>
      <c r="P288" s="262">
        <f t="shared" si="105"/>
        <v>45</v>
      </c>
      <c r="Q288" s="262">
        <f t="shared" si="106"/>
        <v>31</v>
      </c>
      <c r="R288" s="262">
        <f t="shared" si="107"/>
        <v>630</v>
      </c>
      <c r="S288" s="267" t="str">
        <f t="shared" ref="S288" si="112">IF(T288=1,"HORA PICO DIA/TARDE",IF(T288=3,"HORA PICO TARDE",""))</f>
        <v/>
      </c>
      <c r="T288" s="272" t="str">
        <f>'Estación E1_Contagens'!CD672</f>
        <v/>
      </c>
      <c r="U288" s="48"/>
      <c r="V288" s="48"/>
      <c r="W288" s="48"/>
      <c r="X288" s="48"/>
      <c r="Y288" s="48"/>
      <c r="Z288" s="48"/>
      <c r="AA288" s="48"/>
      <c r="AB288" s="48"/>
      <c r="AC288" s="48"/>
    </row>
    <row r="289" spans="2:29" ht="13.5">
      <c r="B289" s="15" t="s">
        <v>31</v>
      </c>
      <c r="C289" s="262">
        <f>'Estación E1_Contagens'!BS673</f>
        <v>497</v>
      </c>
      <c r="D289" s="262">
        <f>'Estación E1_Contagens'!BT673</f>
        <v>9</v>
      </c>
      <c r="E289" s="262">
        <f>'Estación E1_Contagens'!BU673</f>
        <v>1</v>
      </c>
      <c r="F289" s="262">
        <f>'Estación E1_Contagens'!BV673</f>
        <v>1</v>
      </c>
      <c r="G289" s="262">
        <f>'Estación E1_Contagens'!BW673</f>
        <v>16</v>
      </c>
      <c r="H289" s="262">
        <f>'Estación E1_Contagens'!BX673</f>
        <v>1</v>
      </c>
      <c r="I289" s="262">
        <f>'Estación E1_Contagens'!BY673</f>
        <v>0</v>
      </c>
      <c r="J289" s="262">
        <f>'Estación E1_Contagens'!BZ673</f>
        <v>0</v>
      </c>
      <c r="K289" s="262">
        <f>'Estación E1_Contagens'!CA673</f>
        <v>32</v>
      </c>
      <c r="L289" s="262">
        <f>'Estación E1_Contagens'!CB673</f>
        <v>1</v>
      </c>
      <c r="M289" s="262">
        <f>'Estación E1_Contagens'!CC673</f>
        <v>558</v>
      </c>
      <c r="N289" s="263"/>
      <c r="O289" s="262">
        <f t="shared" si="104"/>
        <v>497</v>
      </c>
      <c r="P289" s="262">
        <f t="shared" si="105"/>
        <v>28</v>
      </c>
      <c r="Q289" s="262">
        <f t="shared" si="106"/>
        <v>33</v>
      </c>
      <c r="R289" s="262">
        <f t="shared" si="107"/>
        <v>558</v>
      </c>
      <c r="S289" s="264" t="str">
        <f t="shared" ref="S289:S292" si="113">IF(T289=1,"HORA PICO DIA","")</f>
        <v/>
      </c>
      <c r="T289" s="272" t="str">
        <f>'Estación E1_Contagens'!CD673</f>
        <v/>
      </c>
      <c r="U289" s="48"/>
      <c r="V289" s="48"/>
      <c r="W289" s="48"/>
      <c r="X289" s="48"/>
      <c r="Y289" s="48"/>
      <c r="Z289" s="48"/>
      <c r="AA289" s="48"/>
      <c r="AB289" s="48"/>
      <c r="AC289" s="48"/>
    </row>
    <row r="290" spans="2:29" ht="13.5">
      <c r="B290" s="15" t="s">
        <v>32</v>
      </c>
      <c r="C290" s="262">
        <f>'Estación E1_Contagens'!BS674</f>
        <v>326</v>
      </c>
      <c r="D290" s="262">
        <f>'Estación E1_Contagens'!BT674</f>
        <v>8</v>
      </c>
      <c r="E290" s="262">
        <f>'Estación E1_Contagens'!BU674</f>
        <v>3</v>
      </c>
      <c r="F290" s="262">
        <f>'Estación E1_Contagens'!BV674</f>
        <v>0</v>
      </c>
      <c r="G290" s="262">
        <f>'Estación E1_Contagens'!BW674</f>
        <v>14</v>
      </c>
      <c r="H290" s="262">
        <f>'Estación E1_Contagens'!BX674</f>
        <v>2</v>
      </c>
      <c r="I290" s="262">
        <f>'Estación E1_Contagens'!BY674</f>
        <v>0</v>
      </c>
      <c r="J290" s="262">
        <f>'Estación E1_Contagens'!BZ674</f>
        <v>0</v>
      </c>
      <c r="K290" s="262">
        <f>'Estación E1_Contagens'!CA674</f>
        <v>7</v>
      </c>
      <c r="L290" s="262">
        <f>'Estación E1_Contagens'!CB674</f>
        <v>0</v>
      </c>
      <c r="M290" s="262">
        <f>'Estación E1_Contagens'!CC674</f>
        <v>360</v>
      </c>
      <c r="N290" s="263"/>
      <c r="O290" s="262">
        <f t="shared" si="104"/>
        <v>326</v>
      </c>
      <c r="P290" s="262">
        <f t="shared" si="105"/>
        <v>27</v>
      </c>
      <c r="Q290" s="262">
        <f t="shared" si="106"/>
        <v>7</v>
      </c>
      <c r="R290" s="262">
        <f t="shared" si="107"/>
        <v>360</v>
      </c>
      <c r="S290" s="264" t="str">
        <f t="shared" si="113"/>
        <v/>
      </c>
      <c r="T290" s="272" t="str">
        <f>'Estación E1_Contagens'!CD674</f>
        <v/>
      </c>
      <c r="U290" s="48"/>
      <c r="V290" s="48"/>
      <c r="W290" s="48"/>
      <c r="X290" s="48"/>
      <c r="Y290" s="48"/>
      <c r="Z290" s="48"/>
      <c r="AA290" s="48"/>
      <c r="AB290" s="48"/>
      <c r="AC290" s="48"/>
    </row>
    <row r="291" spans="2:29" ht="13.5">
      <c r="B291" s="15" t="s">
        <v>33</v>
      </c>
      <c r="C291" s="262">
        <f>'Estación E1_Contagens'!BS675</f>
        <v>329</v>
      </c>
      <c r="D291" s="262">
        <f>'Estación E1_Contagens'!BT675</f>
        <v>8</v>
      </c>
      <c r="E291" s="262">
        <f>'Estación E1_Contagens'!BU675</f>
        <v>0</v>
      </c>
      <c r="F291" s="262">
        <f>'Estación E1_Contagens'!BV675</f>
        <v>0</v>
      </c>
      <c r="G291" s="262">
        <f>'Estación E1_Contagens'!BW675</f>
        <v>9</v>
      </c>
      <c r="H291" s="262">
        <f>'Estación E1_Contagens'!BX675</f>
        <v>1</v>
      </c>
      <c r="I291" s="262">
        <f>'Estación E1_Contagens'!BY675</f>
        <v>0</v>
      </c>
      <c r="J291" s="262">
        <f>'Estación E1_Contagens'!BZ675</f>
        <v>0</v>
      </c>
      <c r="K291" s="262">
        <f>'Estación E1_Contagens'!CA675</f>
        <v>0</v>
      </c>
      <c r="L291" s="262">
        <f>'Estación E1_Contagens'!CB675</f>
        <v>1</v>
      </c>
      <c r="M291" s="262">
        <f>'Estación E1_Contagens'!CC675</f>
        <v>348</v>
      </c>
      <c r="N291" s="263"/>
      <c r="O291" s="262">
        <f t="shared" si="104"/>
        <v>329</v>
      </c>
      <c r="P291" s="262">
        <f t="shared" si="105"/>
        <v>18</v>
      </c>
      <c r="Q291" s="262">
        <f t="shared" si="106"/>
        <v>1</v>
      </c>
      <c r="R291" s="262">
        <f t="shared" si="107"/>
        <v>348</v>
      </c>
      <c r="S291" s="264" t="str">
        <f t="shared" si="113"/>
        <v/>
      </c>
      <c r="T291" s="272" t="str">
        <f>'Estación E1_Contagens'!CD675</f>
        <v/>
      </c>
      <c r="U291" s="48"/>
      <c r="V291" s="48"/>
      <c r="W291" s="48"/>
      <c r="X291" s="48"/>
      <c r="Y291" s="48"/>
      <c r="Z291" s="48"/>
      <c r="AA291" s="48"/>
      <c r="AB291" s="48"/>
      <c r="AC291" s="48"/>
    </row>
    <row r="292" spans="2:29" ht="13.5">
      <c r="B292" s="15" t="s">
        <v>34</v>
      </c>
      <c r="C292" s="262">
        <f>'Estación E1_Contagens'!BS676</f>
        <v>176</v>
      </c>
      <c r="D292" s="262">
        <f>'Estación E1_Contagens'!BT676</f>
        <v>4</v>
      </c>
      <c r="E292" s="262">
        <f>'Estación E1_Contagens'!BU676</f>
        <v>0</v>
      </c>
      <c r="F292" s="262">
        <f>'Estación E1_Contagens'!BV676</f>
        <v>0</v>
      </c>
      <c r="G292" s="262">
        <f>'Estación E1_Contagens'!BW676</f>
        <v>3</v>
      </c>
      <c r="H292" s="262">
        <f>'Estación E1_Contagens'!BX676</f>
        <v>0</v>
      </c>
      <c r="I292" s="262">
        <f>'Estación E1_Contagens'!BY676</f>
        <v>0</v>
      </c>
      <c r="J292" s="262">
        <f>'Estación E1_Contagens'!BZ676</f>
        <v>0</v>
      </c>
      <c r="K292" s="262">
        <f>'Estación E1_Contagens'!CA676</f>
        <v>1</v>
      </c>
      <c r="L292" s="262">
        <f>'Estación E1_Contagens'!CB676</f>
        <v>0</v>
      </c>
      <c r="M292" s="262">
        <f>'Estación E1_Contagens'!CC676</f>
        <v>184</v>
      </c>
      <c r="N292" s="263"/>
      <c r="O292" s="262">
        <f t="shared" si="104"/>
        <v>176</v>
      </c>
      <c r="P292" s="262">
        <f t="shared" si="105"/>
        <v>7</v>
      </c>
      <c r="Q292" s="262">
        <f t="shared" si="106"/>
        <v>1</v>
      </c>
      <c r="R292" s="262">
        <f t="shared" si="107"/>
        <v>184</v>
      </c>
      <c r="S292" s="264" t="str">
        <f t="shared" si="113"/>
        <v/>
      </c>
      <c r="T292" s="272" t="str">
        <f>'Estación E1_Contagens'!CD676</f>
        <v/>
      </c>
      <c r="U292" s="48"/>
      <c r="V292" s="48"/>
      <c r="W292" s="48"/>
      <c r="X292" s="48"/>
      <c r="Y292" s="48"/>
      <c r="Z292" s="48"/>
      <c r="AA292" s="48"/>
      <c r="AB292" s="48"/>
      <c r="AC292" s="48"/>
    </row>
    <row r="293" spans="2:29" ht="13.5">
      <c r="B293" s="18"/>
      <c r="C293" s="263"/>
      <c r="D293" s="263"/>
      <c r="E293" s="263"/>
      <c r="F293" s="263"/>
      <c r="G293" s="263"/>
      <c r="H293" s="263"/>
      <c r="I293" s="263"/>
      <c r="J293" s="263"/>
      <c r="K293" s="263"/>
      <c r="L293" s="263"/>
      <c r="M293" s="263"/>
      <c r="N293" s="263"/>
      <c r="O293" s="263"/>
      <c r="P293" s="263"/>
      <c r="Q293" s="263"/>
      <c r="R293" s="263"/>
    </row>
    <row r="294" spans="2:29" ht="12.75">
      <c r="B294" s="19" t="s">
        <v>8</v>
      </c>
      <c r="C294" s="269">
        <f>SUM(C269:C292)</f>
        <v>8406</v>
      </c>
      <c r="D294" s="269">
        <f t="shared" ref="D294:M294" si="114">SUM(D269:D292)</f>
        <v>155</v>
      </c>
      <c r="E294" s="269">
        <f t="shared" si="114"/>
        <v>5</v>
      </c>
      <c r="F294" s="269">
        <f t="shared" si="114"/>
        <v>3</v>
      </c>
      <c r="G294" s="269">
        <f t="shared" si="114"/>
        <v>657</v>
      </c>
      <c r="H294" s="269">
        <f t="shared" si="114"/>
        <v>81</v>
      </c>
      <c r="I294" s="269">
        <f t="shared" si="114"/>
        <v>6</v>
      </c>
      <c r="J294" s="269">
        <f t="shared" si="114"/>
        <v>7</v>
      </c>
      <c r="K294" s="269">
        <f t="shared" si="114"/>
        <v>252</v>
      </c>
      <c r="L294" s="269">
        <f t="shared" si="114"/>
        <v>10</v>
      </c>
      <c r="M294" s="269">
        <f t="shared" si="114"/>
        <v>9582</v>
      </c>
      <c r="N294" s="270"/>
      <c r="O294" s="269">
        <f>SUM(O269:O292)</f>
        <v>8406</v>
      </c>
      <c r="P294" s="269">
        <f>SUM(P269:P292)</f>
        <v>914</v>
      </c>
      <c r="Q294" s="269">
        <f>SUM(Q269:Q292)</f>
        <v>262</v>
      </c>
      <c r="R294" s="269">
        <f>SUM(R269:R292)</f>
        <v>9582</v>
      </c>
    </row>
  </sheetData>
  <mergeCells count="88">
    <mergeCell ref="Q44:Q45"/>
    <mergeCell ref="R44:R45"/>
    <mergeCell ref="B44:B45"/>
    <mergeCell ref="C44:C45"/>
    <mergeCell ref="D44:F45"/>
    <mergeCell ref="G44:J45"/>
    <mergeCell ref="K44:K45"/>
    <mergeCell ref="L81:L82"/>
    <mergeCell ref="M44:M45"/>
    <mergeCell ref="O44:O45"/>
    <mergeCell ref="P44:P45"/>
    <mergeCell ref="L44:L45"/>
    <mergeCell ref="B81:B82"/>
    <mergeCell ref="C81:C82"/>
    <mergeCell ref="D81:F82"/>
    <mergeCell ref="G81:J82"/>
    <mergeCell ref="K81:K82"/>
    <mergeCell ref="B118:B119"/>
    <mergeCell ref="C118:C119"/>
    <mergeCell ref="D118:F119"/>
    <mergeCell ref="G118:J119"/>
    <mergeCell ref="K118:K119"/>
    <mergeCell ref="Q118:Q119"/>
    <mergeCell ref="R118:R119"/>
    <mergeCell ref="M81:M82"/>
    <mergeCell ref="O81:O82"/>
    <mergeCell ref="P81:P82"/>
    <mergeCell ref="Q81:Q82"/>
    <mergeCell ref="R81:R82"/>
    <mergeCell ref="L155:L156"/>
    <mergeCell ref="L118:L119"/>
    <mergeCell ref="M118:M119"/>
    <mergeCell ref="O118:O119"/>
    <mergeCell ref="P118:P119"/>
    <mergeCell ref="B155:B156"/>
    <mergeCell ref="C155:C156"/>
    <mergeCell ref="D155:F156"/>
    <mergeCell ref="G155:J156"/>
    <mergeCell ref="K155:K156"/>
    <mergeCell ref="B192:B193"/>
    <mergeCell ref="C192:C193"/>
    <mergeCell ref="D192:F193"/>
    <mergeCell ref="G192:J193"/>
    <mergeCell ref="K192:K193"/>
    <mergeCell ref="Q192:Q193"/>
    <mergeCell ref="R192:R193"/>
    <mergeCell ref="M155:M156"/>
    <mergeCell ref="O155:O156"/>
    <mergeCell ref="P155:P156"/>
    <mergeCell ref="Q155:Q156"/>
    <mergeCell ref="R155:R156"/>
    <mergeCell ref="L229:L230"/>
    <mergeCell ref="L192:L193"/>
    <mergeCell ref="M192:M193"/>
    <mergeCell ref="O192:O193"/>
    <mergeCell ref="P192:P193"/>
    <mergeCell ref="B229:B230"/>
    <mergeCell ref="C229:C230"/>
    <mergeCell ref="D229:F230"/>
    <mergeCell ref="G229:J230"/>
    <mergeCell ref="K229:K230"/>
    <mergeCell ref="B266:B267"/>
    <mergeCell ref="C266:C267"/>
    <mergeCell ref="D266:F267"/>
    <mergeCell ref="G266:J267"/>
    <mergeCell ref="K266:K267"/>
    <mergeCell ref="R266:R267"/>
    <mergeCell ref="M229:M230"/>
    <mergeCell ref="O229:O230"/>
    <mergeCell ref="P229:P230"/>
    <mergeCell ref="Q229:Q230"/>
    <mergeCell ref="R229:R230"/>
    <mergeCell ref="L266:L267"/>
    <mergeCell ref="M266:M267"/>
    <mergeCell ref="O266:O267"/>
    <mergeCell ref="P266:P267"/>
    <mergeCell ref="Q266:Q267"/>
    <mergeCell ref="B7:B8"/>
    <mergeCell ref="C7:C8"/>
    <mergeCell ref="D7:F8"/>
    <mergeCell ref="G7:J8"/>
    <mergeCell ref="K7:K8"/>
    <mergeCell ref="R7:R8"/>
    <mergeCell ref="L7:L8"/>
    <mergeCell ref="M7:M8"/>
    <mergeCell ref="O7:O8"/>
    <mergeCell ref="P7:P8"/>
    <mergeCell ref="Q7:Q8"/>
  </mergeCells>
  <conditionalFormatting sqref="B47:R47">
    <cfRule type="expression" dxfId="1834" priority="637">
      <formula>$T47=1</formula>
    </cfRule>
    <cfRule type="expression" dxfId="1833" priority="638">
      <formula>$T47=2</formula>
    </cfRule>
    <cfRule type="expression" dxfId="1832" priority="644">
      <formula>$T47=3</formula>
    </cfRule>
  </conditionalFormatting>
  <conditionalFormatting sqref="B48:R48">
    <cfRule type="expression" dxfId="1831" priority="634">
      <formula>$T48=1</formula>
    </cfRule>
    <cfRule type="expression" dxfId="1830" priority="635">
      <formula>$T48=2</formula>
    </cfRule>
    <cfRule type="expression" dxfId="1829" priority="636">
      <formula>$T48=3</formula>
    </cfRule>
  </conditionalFormatting>
  <conditionalFormatting sqref="B49:R49">
    <cfRule type="expression" dxfId="1828" priority="631">
      <formula>$T49=1</formula>
    </cfRule>
    <cfRule type="expression" dxfId="1827" priority="632">
      <formula>$T49=2</formula>
    </cfRule>
    <cfRule type="expression" dxfId="1826" priority="633">
      <formula>$T49=3</formula>
    </cfRule>
  </conditionalFormatting>
  <conditionalFormatting sqref="B50:R50">
    <cfRule type="expression" dxfId="1825" priority="628">
      <formula>$T50=1</formula>
    </cfRule>
    <cfRule type="expression" dxfId="1824" priority="629">
      <formula>$T50=2</formula>
    </cfRule>
    <cfRule type="expression" dxfId="1823" priority="630">
      <formula>$T50=3</formula>
    </cfRule>
  </conditionalFormatting>
  <conditionalFormatting sqref="B51:R51">
    <cfRule type="expression" dxfId="1822" priority="625">
      <formula>$T51=1</formula>
    </cfRule>
    <cfRule type="expression" dxfId="1821" priority="626">
      <formula>$T51=2</formula>
    </cfRule>
    <cfRule type="expression" dxfId="1820" priority="627">
      <formula>$T51=3</formula>
    </cfRule>
  </conditionalFormatting>
  <conditionalFormatting sqref="B52:R52">
    <cfRule type="expression" dxfId="1819" priority="622">
      <formula>$T52=1</formula>
    </cfRule>
    <cfRule type="expression" dxfId="1818" priority="623">
      <formula>$T52=2</formula>
    </cfRule>
    <cfRule type="expression" dxfId="1817" priority="624">
      <formula>$T52=3</formula>
    </cfRule>
  </conditionalFormatting>
  <conditionalFormatting sqref="B53:R53">
    <cfRule type="expression" dxfId="1816" priority="619">
      <formula>$T53=1</formula>
    </cfRule>
    <cfRule type="expression" dxfId="1815" priority="620">
      <formula>$T53=2</formula>
    </cfRule>
    <cfRule type="expression" dxfId="1814" priority="621">
      <formula>$T53=3</formula>
    </cfRule>
  </conditionalFormatting>
  <conditionalFormatting sqref="B54:R54">
    <cfRule type="expression" dxfId="1813" priority="616">
      <formula>$T54=1</formula>
    </cfRule>
    <cfRule type="expression" dxfId="1812" priority="617">
      <formula>$T54=2</formula>
    </cfRule>
    <cfRule type="expression" dxfId="1811" priority="618">
      <formula>$T54=3</formula>
    </cfRule>
  </conditionalFormatting>
  <conditionalFormatting sqref="B55:R55">
    <cfRule type="expression" dxfId="1810" priority="613">
      <formula>$T55=1</formula>
    </cfRule>
    <cfRule type="expression" dxfId="1809" priority="614">
      <formula>$T55=2</formula>
    </cfRule>
    <cfRule type="expression" dxfId="1808" priority="615">
      <formula>$T55=3</formula>
    </cfRule>
  </conditionalFormatting>
  <conditionalFormatting sqref="B56:R56">
    <cfRule type="expression" dxfId="1807" priority="610">
      <formula>$T56=1</formula>
    </cfRule>
    <cfRule type="expression" dxfId="1806" priority="611">
      <formula>$T56=2</formula>
    </cfRule>
    <cfRule type="expression" dxfId="1805" priority="612">
      <formula>$T56=3</formula>
    </cfRule>
  </conditionalFormatting>
  <conditionalFormatting sqref="B57:R57">
    <cfRule type="expression" dxfId="1804" priority="607">
      <formula>$T57=1</formula>
    </cfRule>
    <cfRule type="expression" dxfId="1803" priority="608">
      <formula>$T57=2</formula>
    </cfRule>
    <cfRule type="expression" dxfId="1802" priority="609">
      <formula>$T57=3</formula>
    </cfRule>
  </conditionalFormatting>
  <conditionalFormatting sqref="B58:R58">
    <cfRule type="expression" dxfId="1801" priority="604">
      <formula>$T58=1</formula>
    </cfRule>
    <cfRule type="expression" dxfId="1800" priority="605">
      <formula>$T58=2</formula>
    </cfRule>
    <cfRule type="expression" dxfId="1799" priority="606">
      <formula>$T58=3</formula>
    </cfRule>
  </conditionalFormatting>
  <conditionalFormatting sqref="B59:R59">
    <cfRule type="expression" dxfId="1798" priority="601">
      <formula>$T59=1</formula>
    </cfRule>
    <cfRule type="expression" dxfId="1797" priority="602">
      <formula>$T59=2</formula>
    </cfRule>
    <cfRule type="expression" dxfId="1796" priority="603">
      <formula>$T59=3</formula>
    </cfRule>
  </conditionalFormatting>
  <conditionalFormatting sqref="B60:R60">
    <cfRule type="expression" dxfId="1795" priority="598">
      <formula>$T60=1</formula>
    </cfRule>
    <cfRule type="expression" dxfId="1794" priority="599">
      <formula>$T60=2</formula>
    </cfRule>
    <cfRule type="expression" dxfId="1793" priority="600">
      <formula>$T60=3</formula>
    </cfRule>
  </conditionalFormatting>
  <conditionalFormatting sqref="B61:R61">
    <cfRule type="expression" dxfId="1792" priority="595">
      <formula>$T61=1</formula>
    </cfRule>
    <cfRule type="expression" dxfId="1791" priority="596">
      <formula>$T61=2</formula>
    </cfRule>
    <cfRule type="expression" dxfId="1790" priority="597">
      <formula>$T61=3</formula>
    </cfRule>
  </conditionalFormatting>
  <conditionalFormatting sqref="B62:R62">
    <cfRule type="expression" dxfId="1789" priority="592">
      <formula>$T62=1</formula>
    </cfRule>
    <cfRule type="expression" dxfId="1788" priority="593">
      <formula>$T62=2</formula>
    </cfRule>
    <cfRule type="expression" dxfId="1787" priority="594">
      <formula>$T62=3</formula>
    </cfRule>
  </conditionalFormatting>
  <conditionalFormatting sqref="B63:R63">
    <cfRule type="expression" dxfId="1786" priority="589">
      <formula>$T63=1</formula>
    </cfRule>
    <cfRule type="expression" dxfId="1785" priority="590">
      <formula>$T63=2</formula>
    </cfRule>
    <cfRule type="expression" dxfId="1784" priority="591">
      <formula>$T63=3</formula>
    </cfRule>
  </conditionalFormatting>
  <conditionalFormatting sqref="B64:R64">
    <cfRule type="expression" dxfId="1783" priority="586">
      <formula>$T64=1</formula>
    </cfRule>
    <cfRule type="expression" dxfId="1782" priority="587">
      <formula>$T64=2</formula>
    </cfRule>
    <cfRule type="expression" dxfId="1781" priority="588">
      <formula>$T64=3</formula>
    </cfRule>
  </conditionalFormatting>
  <conditionalFormatting sqref="B65:R65">
    <cfRule type="expression" dxfId="1780" priority="583">
      <formula>$T65=1</formula>
    </cfRule>
    <cfRule type="expression" dxfId="1779" priority="584">
      <formula>$T65=2</formula>
    </cfRule>
    <cfRule type="expression" dxfId="1778" priority="585">
      <formula>$T65=3</formula>
    </cfRule>
  </conditionalFormatting>
  <conditionalFormatting sqref="B66:R66">
    <cfRule type="expression" dxfId="1777" priority="580">
      <formula>$T66=1</formula>
    </cfRule>
    <cfRule type="expression" dxfId="1776" priority="581">
      <formula>$T66=2</formula>
    </cfRule>
    <cfRule type="expression" dxfId="1775" priority="582">
      <formula>$T66=3</formula>
    </cfRule>
  </conditionalFormatting>
  <conditionalFormatting sqref="B67:R67">
    <cfRule type="expression" dxfId="1774" priority="577">
      <formula>$T67=1</formula>
    </cfRule>
    <cfRule type="expression" dxfId="1773" priority="578">
      <formula>$T67=2</formula>
    </cfRule>
    <cfRule type="expression" dxfId="1772" priority="579">
      <formula>$T67=3</formula>
    </cfRule>
  </conditionalFormatting>
  <conditionalFormatting sqref="B68:R68">
    <cfRule type="expression" dxfId="1771" priority="574">
      <formula>$T68=1</formula>
    </cfRule>
    <cfRule type="expression" dxfId="1770" priority="575">
      <formula>$T68=2</formula>
    </cfRule>
    <cfRule type="expression" dxfId="1769" priority="576">
      <formula>$T68=3</formula>
    </cfRule>
  </conditionalFormatting>
  <conditionalFormatting sqref="B69:R69">
    <cfRule type="expression" dxfId="1768" priority="571">
      <formula>$T69=1</formula>
    </cfRule>
    <cfRule type="expression" dxfId="1767" priority="572">
      <formula>$T69=2</formula>
    </cfRule>
    <cfRule type="expression" dxfId="1766" priority="573">
      <formula>$T69=3</formula>
    </cfRule>
  </conditionalFormatting>
  <conditionalFormatting sqref="B70:R70">
    <cfRule type="expression" dxfId="1765" priority="568">
      <formula>$T70=1</formula>
    </cfRule>
    <cfRule type="expression" dxfId="1764" priority="569">
      <formula>$T70=2</formula>
    </cfRule>
    <cfRule type="expression" dxfId="1763" priority="570">
      <formula>$T70=3</formula>
    </cfRule>
  </conditionalFormatting>
  <conditionalFormatting sqref="B84:R84">
    <cfRule type="expression" dxfId="1762" priority="565">
      <formula>$T84=1</formula>
    </cfRule>
    <cfRule type="expression" dxfId="1761" priority="566">
      <formula>$T84=2</formula>
    </cfRule>
    <cfRule type="expression" dxfId="1760" priority="567">
      <formula>$T84=3</formula>
    </cfRule>
  </conditionalFormatting>
  <conditionalFormatting sqref="B85:R85">
    <cfRule type="expression" dxfId="1759" priority="562">
      <formula>$T85=1</formula>
    </cfRule>
    <cfRule type="expression" dxfId="1758" priority="563">
      <formula>$T85=2</formula>
    </cfRule>
    <cfRule type="expression" dxfId="1757" priority="564">
      <formula>$T85=3</formula>
    </cfRule>
  </conditionalFormatting>
  <conditionalFormatting sqref="B87:R87">
    <cfRule type="expression" dxfId="1756" priority="559">
      <formula>$T87=1</formula>
    </cfRule>
    <cfRule type="expression" dxfId="1755" priority="560">
      <formula>$T87=2</formula>
    </cfRule>
    <cfRule type="expression" dxfId="1754" priority="561">
      <formula>$T87=3</formula>
    </cfRule>
  </conditionalFormatting>
  <conditionalFormatting sqref="B86:R86">
    <cfRule type="expression" dxfId="1753" priority="556">
      <formula>$T86=1</formula>
    </cfRule>
    <cfRule type="expression" dxfId="1752" priority="557">
      <formula>$T86=2</formula>
    </cfRule>
    <cfRule type="expression" dxfId="1751" priority="558">
      <formula>$T86=3</formula>
    </cfRule>
  </conditionalFormatting>
  <conditionalFormatting sqref="B89:R89">
    <cfRule type="expression" dxfId="1750" priority="553">
      <formula>$T89=1</formula>
    </cfRule>
    <cfRule type="expression" dxfId="1749" priority="554">
      <formula>$T89=2</formula>
    </cfRule>
    <cfRule type="expression" dxfId="1748" priority="555">
      <formula>$T89=3</formula>
    </cfRule>
  </conditionalFormatting>
  <conditionalFormatting sqref="B90:R90">
    <cfRule type="expression" dxfId="1747" priority="550">
      <formula>$T90=1</formula>
    </cfRule>
    <cfRule type="expression" dxfId="1746" priority="551">
      <formula>$T90=2</formula>
    </cfRule>
    <cfRule type="expression" dxfId="1745" priority="552">
      <formula>$T90=3</formula>
    </cfRule>
  </conditionalFormatting>
  <conditionalFormatting sqref="B91:R91">
    <cfRule type="expression" dxfId="1744" priority="547">
      <formula>$T91=1</formula>
    </cfRule>
    <cfRule type="expression" dxfId="1743" priority="548">
      <formula>$T91=2</formula>
    </cfRule>
    <cfRule type="expression" dxfId="1742" priority="549">
      <formula>$T91=3</formula>
    </cfRule>
  </conditionalFormatting>
  <conditionalFormatting sqref="B92:R92">
    <cfRule type="expression" dxfId="1741" priority="544">
      <formula>$T92=1</formula>
    </cfRule>
    <cfRule type="expression" dxfId="1740" priority="545">
      <formula>$T92=2</formula>
    </cfRule>
    <cfRule type="expression" dxfId="1739" priority="546">
      <formula>$T92=3</formula>
    </cfRule>
  </conditionalFormatting>
  <conditionalFormatting sqref="B93:R93">
    <cfRule type="expression" dxfId="1738" priority="541">
      <formula>$T93=1</formula>
    </cfRule>
    <cfRule type="expression" dxfId="1737" priority="542">
      <formula>$T93=2</formula>
    </cfRule>
    <cfRule type="expression" dxfId="1736" priority="543">
      <formula>$T93=3</formula>
    </cfRule>
  </conditionalFormatting>
  <conditionalFormatting sqref="B94:R94">
    <cfRule type="expression" dxfId="1735" priority="538">
      <formula>$T94=1</formula>
    </cfRule>
    <cfRule type="expression" dxfId="1734" priority="539">
      <formula>$T94=2</formula>
    </cfRule>
    <cfRule type="expression" dxfId="1733" priority="540">
      <formula>$T94=3</formula>
    </cfRule>
  </conditionalFormatting>
  <conditionalFormatting sqref="B95:R95">
    <cfRule type="expression" dxfId="1732" priority="535">
      <formula>$T95=1</formula>
    </cfRule>
    <cfRule type="expression" dxfId="1731" priority="536">
      <formula>$T95=2</formula>
    </cfRule>
    <cfRule type="expression" dxfId="1730" priority="537">
      <formula>$T95=3</formula>
    </cfRule>
  </conditionalFormatting>
  <conditionalFormatting sqref="B96:R96">
    <cfRule type="expression" dxfId="1729" priority="532">
      <formula>$T96=1</formula>
    </cfRule>
    <cfRule type="expression" dxfId="1728" priority="533">
      <formula>$T96=2</formula>
    </cfRule>
    <cfRule type="expression" dxfId="1727" priority="534">
      <formula>$T96=3</formula>
    </cfRule>
  </conditionalFormatting>
  <conditionalFormatting sqref="B97:R97">
    <cfRule type="expression" dxfId="1726" priority="529">
      <formula>$T97=1</formula>
    </cfRule>
    <cfRule type="expression" dxfId="1725" priority="530">
      <formula>$T97=2</formula>
    </cfRule>
    <cfRule type="expression" dxfId="1724" priority="531">
      <formula>$T97=3</formula>
    </cfRule>
  </conditionalFormatting>
  <conditionalFormatting sqref="B98:R98">
    <cfRule type="expression" dxfId="1723" priority="526">
      <formula>$T98=1</formula>
    </cfRule>
    <cfRule type="expression" dxfId="1722" priority="527">
      <formula>$T98=2</formula>
    </cfRule>
    <cfRule type="expression" dxfId="1721" priority="528">
      <formula>$T98=3</formula>
    </cfRule>
  </conditionalFormatting>
  <conditionalFormatting sqref="B99:R99">
    <cfRule type="expression" dxfId="1720" priority="523">
      <formula>$T99=1</formula>
    </cfRule>
    <cfRule type="expression" dxfId="1719" priority="524">
      <formula>$T99=2</formula>
    </cfRule>
    <cfRule type="expression" dxfId="1718" priority="525">
      <formula>$T99=3</formula>
    </cfRule>
  </conditionalFormatting>
  <conditionalFormatting sqref="B100:R100">
    <cfRule type="expression" dxfId="1717" priority="520">
      <formula>$T100=1</formula>
    </cfRule>
    <cfRule type="expression" dxfId="1716" priority="521">
      <formula>$T100=2</formula>
    </cfRule>
    <cfRule type="expression" dxfId="1715" priority="522">
      <formula>$T100=3</formula>
    </cfRule>
  </conditionalFormatting>
  <conditionalFormatting sqref="B101:R101">
    <cfRule type="expression" dxfId="1714" priority="517">
      <formula>$T101=1</formula>
    </cfRule>
    <cfRule type="expression" dxfId="1713" priority="518">
      <formula>$T101=2</formula>
    </cfRule>
    <cfRule type="expression" dxfId="1712" priority="519">
      <formula>$T101=3</formula>
    </cfRule>
  </conditionalFormatting>
  <conditionalFormatting sqref="B102:R102">
    <cfRule type="expression" dxfId="1711" priority="514">
      <formula>$T102=1</formula>
    </cfRule>
    <cfRule type="expression" dxfId="1710" priority="515">
      <formula>$T102=2</formula>
    </cfRule>
    <cfRule type="expression" dxfId="1709" priority="516">
      <formula>$T102=3</formula>
    </cfRule>
  </conditionalFormatting>
  <conditionalFormatting sqref="B103:R103">
    <cfRule type="expression" dxfId="1708" priority="511">
      <formula>$T103=1</formula>
    </cfRule>
    <cfRule type="expression" dxfId="1707" priority="512">
      <formula>$T103=2</formula>
    </cfRule>
    <cfRule type="expression" dxfId="1706" priority="513">
      <formula>$T103=3</formula>
    </cfRule>
  </conditionalFormatting>
  <conditionalFormatting sqref="B104:R104">
    <cfRule type="expression" dxfId="1705" priority="508">
      <formula>$T104=1</formula>
    </cfRule>
    <cfRule type="expression" dxfId="1704" priority="509">
      <formula>$T104=2</formula>
    </cfRule>
    <cfRule type="expression" dxfId="1703" priority="510">
      <formula>$T104=3</formula>
    </cfRule>
  </conditionalFormatting>
  <conditionalFormatting sqref="B105:R105">
    <cfRule type="expression" dxfId="1702" priority="505">
      <formula>$T105=1</formula>
    </cfRule>
    <cfRule type="expression" dxfId="1701" priority="506">
      <formula>$T105=2</formula>
    </cfRule>
    <cfRule type="expression" dxfId="1700" priority="507">
      <formula>$T105=3</formula>
    </cfRule>
  </conditionalFormatting>
  <conditionalFormatting sqref="B107:R107">
    <cfRule type="expression" dxfId="1699" priority="502">
      <formula>$T107=1</formula>
    </cfRule>
    <cfRule type="expression" dxfId="1698" priority="503">
      <formula>$T107=2</formula>
    </cfRule>
    <cfRule type="expression" dxfId="1697" priority="504">
      <formula>$T107=3</formula>
    </cfRule>
  </conditionalFormatting>
  <conditionalFormatting sqref="B106:R106">
    <cfRule type="expression" dxfId="1696" priority="499">
      <formula>$T106=1</formula>
    </cfRule>
    <cfRule type="expression" dxfId="1695" priority="500">
      <formula>$T106=2</formula>
    </cfRule>
    <cfRule type="expression" dxfId="1694" priority="501">
      <formula>$T106=3</formula>
    </cfRule>
  </conditionalFormatting>
  <conditionalFormatting sqref="B121:R121">
    <cfRule type="expression" dxfId="1693" priority="496">
      <formula>$T121=1</formula>
    </cfRule>
    <cfRule type="expression" dxfId="1692" priority="497">
      <formula>$T121=2</formula>
    </cfRule>
    <cfRule type="expression" dxfId="1691" priority="498">
      <formula>$T121=3</formula>
    </cfRule>
  </conditionalFormatting>
  <conditionalFormatting sqref="B122:R122">
    <cfRule type="expression" dxfId="1690" priority="493">
      <formula>$T122=1</formula>
    </cfRule>
    <cfRule type="expression" dxfId="1689" priority="494">
      <formula>$T122=2</formula>
    </cfRule>
    <cfRule type="expression" dxfId="1688" priority="495">
      <formula>$T122=3</formula>
    </cfRule>
  </conditionalFormatting>
  <conditionalFormatting sqref="B123:R123">
    <cfRule type="expression" dxfId="1687" priority="490">
      <formula>$T123=1</formula>
    </cfRule>
    <cfRule type="expression" dxfId="1686" priority="491">
      <formula>$T123=2</formula>
    </cfRule>
    <cfRule type="expression" dxfId="1685" priority="492">
      <formula>$T123=3</formula>
    </cfRule>
  </conditionalFormatting>
  <conditionalFormatting sqref="B124:R124">
    <cfRule type="expression" dxfId="1684" priority="487">
      <formula>$T124=1</formula>
    </cfRule>
    <cfRule type="expression" dxfId="1683" priority="488">
      <formula>$T124=2</formula>
    </cfRule>
    <cfRule type="expression" dxfId="1682" priority="489">
      <formula>$T124=3</formula>
    </cfRule>
  </conditionalFormatting>
  <conditionalFormatting sqref="B125:R125">
    <cfRule type="expression" dxfId="1681" priority="484">
      <formula>$T125=1</formula>
    </cfRule>
    <cfRule type="expression" dxfId="1680" priority="485">
      <formula>$T125=2</formula>
    </cfRule>
    <cfRule type="expression" dxfId="1679" priority="486">
      <formula>$T125=3</formula>
    </cfRule>
  </conditionalFormatting>
  <conditionalFormatting sqref="B126:R126">
    <cfRule type="expression" dxfId="1678" priority="481">
      <formula>$T126=1</formula>
    </cfRule>
    <cfRule type="expression" dxfId="1677" priority="482">
      <formula>$T126=2</formula>
    </cfRule>
    <cfRule type="expression" dxfId="1676" priority="483">
      <formula>$T126=3</formula>
    </cfRule>
  </conditionalFormatting>
  <conditionalFormatting sqref="B127:R127">
    <cfRule type="expression" dxfId="1675" priority="478">
      <formula>$T127=1</formula>
    </cfRule>
    <cfRule type="expression" dxfId="1674" priority="479">
      <formula>$T127=2</formula>
    </cfRule>
    <cfRule type="expression" dxfId="1673" priority="480">
      <formula>$T127=3</formula>
    </cfRule>
  </conditionalFormatting>
  <conditionalFormatting sqref="B128:R128">
    <cfRule type="expression" dxfId="1672" priority="475">
      <formula>$T128=1</formula>
    </cfRule>
    <cfRule type="expression" dxfId="1671" priority="476">
      <formula>$T128=2</formula>
    </cfRule>
    <cfRule type="expression" dxfId="1670" priority="477">
      <formula>$T128=3</formula>
    </cfRule>
  </conditionalFormatting>
  <conditionalFormatting sqref="B129:R129">
    <cfRule type="expression" dxfId="1669" priority="472">
      <formula>$T129=1</formula>
    </cfRule>
    <cfRule type="expression" dxfId="1668" priority="473">
      <formula>$T129=2</formula>
    </cfRule>
    <cfRule type="expression" dxfId="1667" priority="474">
      <formula>$T129=3</formula>
    </cfRule>
  </conditionalFormatting>
  <conditionalFormatting sqref="B130:R130">
    <cfRule type="expression" dxfId="1666" priority="469">
      <formula>$T130=1</formula>
    </cfRule>
    <cfRule type="expression" dxfId="1665" priority="470">
      <formula>$T130=2</formula>
    </cfRule>
    <cfRule type="expression" dxfId="1664" priority="471">
      <formula>$T130=3</formula>
    </cfRule>
  </conditionalFormatting>
  <conditionalFormatting sqref="B131:R131">
    <cfRule type="expression" dxfId="1663" priority="466">
      <formula>$T131=1</formula>
    </cfRule>
    <cfRule type="expression" dxfId="1662" priority="467">
      <formula>$T131=2</formula>
    </cfRule>
    <cfRule type="expression" dxfId="1661" priority="468">
      <formula>$T131=3</formula>
    </cfRule>
  </conditionalFormatting>
  <conditionalFormatting sqref="B132:R132">
    <cfRule type="expression" dxfId="1660" priority="463">
      <formula>$T132=1</formula>
    </cfRule>
    <cfRule type="expression" dxfId="1659" priority="464">
      <formula>$T132=2</formula>
    </cfRule>
    <cfRule type="expression" dxfId="1658" priority="465">
      <formula>$T132=3</formula>
    </cfRule>
  </conditionalFormatting>
  <conditionalFormatting sqref="B133:R133">
    <cfRule type="expression" dxfId="1657" priority="460">
      <formula>$T133=1</formula>
    </cfRule>
    <cfRule type="expression" dxfId="1656" priority="461">
      <formula>$T133=2</formula>
    </cfRule>
    <cfRule type="expression" dxfId="1655" priority="462">
      <formula>$T133=3</formula>
    </cfRule>
  </conditionalFormatting>
  <conditionalFormatting sqref="B134:R134">
    <cfRule type="expression" dxfId="1654" priority="457">
      <formula>$T134=1</formula>
    </cfRule>
    <cfRule type="expression" dxfId="1653" priority="458">
      <formula>$T134=2</formula>
    </cfRule>
    <cfRule type="expression" dxfId="1652" priority="459">
      <formula>$T134=3</formula>
    </cfRule>
  </conditionalFormatting>
  <conditionalFormatting sqref="B135:R135">
    <cfRule type="expression" dxfId="1651" priority="454">
      <formula>$T135=1</formula>
    </cfRule>
    <cfRule type="expression" dxfId="1650" priority="455">
      <formula>$T135=2</formula>
    </cfRule>
    <cfRule type="expression" dxfId="1649" priority="456">
      <formula>$T135=3</formula>
    </cfRule>
  </conditionalFormatting>
  <conditionalFormatting sqref="B136:R136">
    <cfRule type="expression" dxfId="1648" priority="451">
      <formula>$T136=1</formula>
    </cfRule>
    <cfRule type="expression" dxfId="1647" priority="452">
      <formula>$T136=2</formula>
    </cfRule>
    <cfRule type="expression" dxfId="1646" priority="453">
      <formula>$T136=3</formula>
    </cfRule>
  </conditionalFormatting>
  <conditionalFormatting sqref="B137:R137">
    <cfRule type="expression" dxfId="1645" priority="448">
      <formula>$T137=1</formula>
    </cfRule>
    <cfRule type="expression" dxfId="1644" priority="449">
      <formula>$T137=2</formula>
    </cfRule>
    <cfRule type="expression" dxfId="1643" priority="450">
      <formula>$T137=3</formula>
    </cfRule>
  </conditionalFormatting>
  <conditionalFormatting sqref="B138:R138">
    <cfRule type="expression" dxfId="1642" priority="445">
      <formula>$T138=1</formula>
    </cfRule>
    <cfRule type="expression" dxfId="1641" priority="446">
      <formula>$T138=2</formula>
    </cfRule>
    <cfRule type="expression" dxfId="1640" priority="447">
      <formula>$T138=3</formula>
    </cfRule>
  </conditionalFormatting>
  <conditionalFormatting sqref="B139:R139">
    <cfRule type="expression" dxfId="1639" priority="442">
      <formula>$T139=1</formula>
    </cfRule>
    <cfRule type="expression" dxfId="1638" priority="443">
      <formula>$T139=2</formula>
    </cfRule>
    <cfRule type="expression" dxfId="1637" priority="444">
      <formula>$T139=3</formula>
    </cfRule>
  </conditionalFormatting>
  <conditionalFormatting sqref="B140:R140">
    <cfRule type="expression" dxfId="1636" priority="439">
      <formula>$T140=1</formula>
    </cfRule>
    <cfRule type="expression" dxfId="1635" priority="440">
      <formula>$T140=2</formula>
    </cfRule>
    <cfRule type="expression" dxfId="1634" priority="441">
      <formula>$T140=3</formula>
    </cfRule>
  </conditionalFormatting>
  <conditionalFormatting sqref="B141:R141">
    <cfRule type="expression" dxfId="1633" priority="436">
      <formula>$T141=1</formula>
    </cfRule>
    <cfRule type="expression" dxfId="1632" priority="437">
      <formula>$T141=2</formula>
    </cfRule>
    <cfRule type="expression" dxfId="1631" priority="438">
      <formula>$T141=3</formula>
    </cfRule>
  </conditionalFormatting>
  <conditionalFormatting sqref="B142:R142">
    <cfRule type="expression" dxfId="1630" priority="433">
      <formula>$T142=1</formula>
    </cfRule>
    <cfRule type="expression" dxfId="1629" priority="434">
      <formula>$T142=2</formula>
    </cfRule>
    <cfRule type="expression" dxfId="1628" priority="435">
      <formula>$T142=3</formula>
    </cfRule>
  </conditionalFormatting>
  <conditionalFormatting sqref="B143:R143">
    <cfRule type="expression" dxfId="1627" priority="430">
      <formula>$T143=1</formula>
    </cfRule>
    <cfRule type="expression" dxfId="1626" priority="431">
      <formula>$T143=2</formula>
    </cfRule>
    <cfRule type="expression" dxfId="1625" priority="432">
      <formula>$T143=3</formula>
    </cfRule>
  </conditionalFormatting>
  <conditionalFormatting sqref="B144:R144">
    <cfRule type="expression" dxfId="1624" priority="427">
      <formula>$T144=1</formula>
    </cfRule>
    <cfRule type="expression" dxfId="1623" priority="428">
      <formula>$T144=2</formula>
    </cfRule>
    <cfRule type="expression" dxfId="1622" priority="429">
      <formula>$T144=3</formula>
    </cfRule>
  </conditionalFormatting>
  <conditionalFormatting sqref="B158:R158">
    <cfRule type="expression" dxfId="1621" priority="424">
      <formula>$T158=1</formula>
    </cfRule>
    <cfRule type="expression" dxfId="1620" priority="425">
      <formula>$T158=2</formula>
    </cfRule>
    <cfRule type="expression" dxfId="1619" priority="426">
      <formula>$T158=3</formula>
    </cfRule>
  </conditionalFormatting>
  <conditionalFormatting sqref="B159:R159">
    <cfRule type="expression" dxfId="1618" priority="421">
      <formula>$T159=1</formula>
    </cfRule>
    <cfRule type="expression" dxfId="1617" priority="422">
      <formula>$T159=2</formula>
    </cfRule>
    <cfRule type="expression" dxfId="1616" priority="423">
      <formula>$T159=3</formula>
    </cfRule>
  </conditionalFormatting>
  <conditionalFormatting sqref="B160:R160">
    <cfRule type="expression" dxfId="1615" priority="418">
      <formula>$T160=1</formula>
    </cfRule>
    <cfRule type="expression" dxfId="1614" priority="419">
      <formula>$T160=2</formula>
    </cfRule>
    <cfRule type="expression" dxfId="1613" priority="420">
      <formula>$T160=3</formula>
    </cfRule>
  </conditionalFormatting>
  <conditionalFormatting sqref="B161:R161">
    <cfRule type="expression" dxfId="1612" priority="415">
      <formula>$T161=1</formula>
    </cfRule>
    <cfRule type="expression" dxfId="1611" priority="416">
      <formula>$T161=2</formula>
    </cfRule>
    <cfRule type="expression" dxfId="1610" priority="417">
      <formula>$T161=3</formula>
    </cfRule>
  </conditionalFormatting>
  <conditionalFormatting sqref="B162:R162">
    <cfRule type="expression" dxfId="1609" priority="412">
      <formula>$T162=1</formula>
    </cfRule>
    <cfRule type="expression" dxfId="1608" priority="413">
      <formula>$T162=2</formula>
    </cfRule>
    <cfRule type="expression" dxfId="1607" priority="414">
      <formula>$T162=3</formula>
    </cfRule>
  </conditionalFormatting>
  <conditionalFormatting sqref="B163:R163">
    <cfRule type="expression" dxfId="1606" priority="409">
      <formula>$T163=1</formula>
    </cfRule>
    <cfRule type="expression" dxfId="1605" priority="410">
      <formula>$T163=2</formula>
    </cfRule>
    <cfRule type="expression" dxfId="1604" priority="411">
      <formula>$T163=3</formula>
    </cfRule>
  </conditionalFormatting>
  <conditionalFormatting sqref="B164:R164">
    <cfRule type="expression" dxfId="1603" priority="406">
      <formula>$T164=1</formula>
    </cfRule>
    <cfRule type="expression" dxfId="1602" priority="407">
      <formula>$T164=2</formula>
    </cfRule>
    <cfRule type="expression" dxfId="1601" priority="408">
      <formula>$T164=3</formula>
    </cfRule>
  </conditionalFormatting>
  <conditionalFormatting sqref="B165:R165">
    <cfRule type="expression" dxfId="1600" priority="403">
      <formula>$T165=1</formula>
    </cfRule>
    <cfRule type="expression" dxfId="1599" priority="404">
      <formula>$T165=2</formula>
    </cfRule>
    <cfRule type="expression" dxfId="1598" priority="405">
      <formula>$T165=3</formula>
    </cfRule>
  </conditionalFormatting>
  <conditionalFormatting sqref="B166:R166">
    <cfRule type="expression" dxfId="1597" priority="400">
      <formula>$T166=1</formula>
    </cfRule>
    <cfRule type="expression" dxfId="1596" priority="401">
      <formula>$T166=2</formula>
    </cfRule>
    <cfRule type="expression" dxfId="1595" priority="402">
      <formula>$T166=3</formula>
    </cfRule>
  </conditionalFormatting>
  <conditionalFormatting sqref="B167:R167">
    <cfRule type="expression" dxfId="1594" priority="397">
      <formula>$T167=1</formula>
    </cfRule>
    <cfRule type="expression" dxfId="1593" priority="398">
      <formula>$T167=2</formula>
    </cfRule>
    <cfRule type="expression" dxfId="1592" priority="399">
      <formula>$T167=3</formula>
    </cfRule>
  </conditionalFormatting>
  <conditionalFormatting sqref="B168:R168">
    <cfRule type="expression" dxfId="1591" priority="394">
      <formula>$T168=1</formula>
    </cfRule>
    <cfRule type="expression" dxfId="1590" priority="395">
      <formula>$T168=2</formula>
    </cfRule>
    <cfRule type="expression" dxfId="1589" priority="396">
      <formula>$T168=3</formula>
    </cfRule>
  </conditionalFormatting>
  <conditionalFormatting sqref="B169:R169">
    <cfRule type="expression" dxfId="1588" priority="391">
      <formula>$T169=1</formula>
    </cfRule>
    <cfRule type="expression" dxfId="1587" priority="392">
      <formula>$T169=2</formula>
    </cfRule>
    <cfRule type="expression" dxfId="1586" priority="393">
      <formula>$T169=3</formula>
    </cfRule>
  </conditionalFormatting>
  <conditionalFormatting sqref="B170:R170">
    <cfRule type="expression" dxfId="1585" priority="388">
      <formula>$T170=1</formula>
    </cfRule>
    <cfRule type="expression" dxfId="1584" priority="389">
      <formula>$T170=2</formula>
    </cfRule>
    <cfRule type="expression" dxfId="1583" priority="390">
      <formula>$T170=3</formula>
    </cfRule>
  </conditionalFormatting>
  <conditionalFormatting sqref="B171:R171">
    <cfRule type="expression" dxfId="1582" priority="385">
      <formula>$T171=1</formula>
    </cfRule>
    <cfRule type="expression" dxfId="1581" priority="386">
      <formula>$T171=2</formula>
    </cfRule>
    <cfRule type="expression" dxfId="1580" priority="387">
      <formula>$T171=3</formula>
    </cfRule>
  </conditionalFormatting>
  <conditionalFormatting sqref="B172:R172">
    <cfRule type="expression" dxfId="1579" priority="382">
      <formula>$T172=1</formula>
    </cfRule>
    <cfRule type="expression" dxfId="1578" priority="383">
      <formula>$T172=2</formula>
    </cfRule>
    <cfRule type="expression" dxfId="1577" priority="384">
      <formula>$T172=3</formula>
    </cfRule>
  </conditionalFormatting>
  <conditionalFormatting sqref="B173:R173">
    <cfRule type="expression" dxfId="1576" priority="379">
      <formula>$T173=1</formula>
    </cfRule>
    <cfRule type="expression" dxfId="1575" priority="380">
      <formula>$T173=2</formula>
    </cfRule>
    <cfRule type="expression" dxfId="1574" priority="381">
      <formula>$T173=3</formula>
    </cfRule>
  </conditionalFormatting>
  <conditionalFormatting sqref="B174:R174">
    <cfRule type="expression" dxfId="1573" priority="376">
      <formula>$T174=1</formula>
    </cfRule>
    <cfRule type="expression" dxfId="1572" priority="377">
      <formula>$T174=2</formula>
    </cfRule>
    <cfRule type="expression" dxfId="1571" priority="378">
      <formula>$T174=3</formula>
    </cfRule>
  </conditionalFormatting>
  <conditionalFormatting sqref="B175:R175">
    <cfRule type="expression" dxfId="1570" priority="373">
      <formula>$T175=1</formula>
    </cfRule>
    <cfRule type="expression" dxfId="1569" priority="374">
      <formula>$T175=2</formula>
    </cfRule>
    <cfRule type="expression" dxfId="1568" priority="375">
      <formula>$T175=3</formula>
    </cfRule>
  </conditionalFormatting>
  <conditionalFormatting sqref="B176:R176">
    <cfRule type="expression" dxfId="1567" priority="370">
      <formula>$T176=1</formula>
    </cfRule>
    <cfRule type="expression" dxfId="1566" priority="371">
      <formula>$T176=2</formula>
    </cfRule>
    <cfRule type="expression" dxfId="1565" priority="372">
      <formula>$T176=3</formula>
    </cfRule>
  </conditionalFormatting>
  <conditionalFormatting sqref="B177:R177">
    <cfRule type="expression" dxfId="1564" priority="367">
      <formula>$T177=1</formula>
    </cfRule>
    <cfRule type="expression" dxfId="1563" priority="368">
      <formula>$T177=2</formula>
    </cfRule>
    <cfRule type="expression" dxfId="1562" priority="369">
      <formula>$T177=3</formula>
    </cfRule>
  </conditionalFormatting>
  <conditionalFormatting sqref="B178:R178">
    <cfRule type="expression" dxfId="1561" priority="364">
      <formula>$T178=1</formula>
    </cfRule>
    <cfRule type="expression" dxfId="1560" priority="365">
      <formula>$T178=2</formula>
    </cfRule>
    <cfRule type="expression" dxfId="1559" priority="366">
      <formula>$T178=3</formula>
    </cfRule>
  </conditionalFormatting>
  <conditionalFormatting sqref="B179:R179">
    <cfRule type="expression" dxfId="1558" priority="361">
      <formula>$T179=1</formula>
    </cfRule>
    <cfRule type="expression" dxfId="1557" priority="362">
      <formula>$T179=2</formula>
    </cfRule>
    <cfRule type="expression" dxfId="1556" priority="363">
      <formula>$T179=3</formula>
    </cfRule>
  </conditionalFormatting>
  <conditionalFormatting sqref="B180:R180">
    <cfRule type="expression" dxfId="1555" priority="358">
      <formula>$T180=1</formula>
    </cfRule>
    <cfRule type="expression" dxfId="1554" priority="359">
      <formula>$T180=2</formula>
    </cfRule>
    <cfRule type="expression" dxfId="1553" priority="360">
      <formula>$T180=3</formula>
    </cfRule>
  </conditionalFormatting>
  <conditionalFormatting sqref="B181:R181">
    <cfRule type="expression" dxfId="1552" priority="355">
      <formula>$T181=1</formula>
    </cfRule>
    <cfRule type="expression" dxfId="1551" priority="356">
      <formula>$T181=2</formula>
    </cfRule>
    <cfRule type="expression" dxfId="1550" priority="357">
      <formula>$T181=3</formula>
    </cfRule>
  </conditionalFormatting>
  <conditionalFormatting sqref="B195:R195">
    <cfRule type="expression" dxfId="1549" priority="352">
      <formula>$T195=1</formula>
    </cfRule>
    <cfRule type="expression" dxfId="1548" priority="353">
      <formula>$T195=2</formula>
    </cfRule>
    <cfRule type="expression" dxfId="1547" priority="354">
      <formula>$T195=3</formula>
    </cfRule>
  </conditionalFormatting>
  <conditionalFormatting sqref="B196:R196">
    <cfRule type="expression" dxfId="1546" priority="349">
      <formula>$T196=1</formula>
    </cfRule>
    <cfRule type="expression" dxfId="1545" priority="350">
      <formula>$T196=2</formula>
    </cfRule>
    <cfRule type="expression" dxfId="1544" priority="351">
      <formula>$T196=3</formula>
    </cfRule>
  </conditionalFormatting>
  <conditionalFormatting sqref="B197:R197">
    <cfRule type="expression" dxfId="1543" priority="346">
      <formula>$T197=1</formula>
    </cfRule>
    <cfRule type="expression" dxfId="1542" priority="347">
      <formula>$T197=2</formula>
    </cfRule>
    <cfRule type="expression" dxfId="1541" priority="348">
      <formula>$T197=3</formula>
    </cfRule>
  </conditionalFormatting>
  <conditionalFormatting sqref="B198:R198">
    <cfRule type="expression" dxfId="1540" priority="343">
      <formula>$T198=1</formula>
    </cfRule>
    <cfRule type="expression" dxfId="1539" priority="344">
      <formula>$T198=2</formula>
    </cfRule>
    <cfRule type="expression" dxfId="1538" priority="345">
      <formula>$T198=3</formula>
    </cfRule>
  </conditionalFormatting>
  <conditionalFormatting sqref="B199:R199">
    <cfRule type="expression" dxfId="1537" priority="340">
      <formula>$T199=1</formula>
    </cfRule>
    <cfRule type="expression" dxfId="1536" priority="341">
      <formula>$T199=2</formula>
    </cfRule>
    <cfRule type="expression" dxfId="1535" priority="342">
      <formula>$T199=3</formula>
    </cfRule>
  </conditionalFormatting>
  <conditionalFormatting sqref="B200:R200">
    <cfRule type="expression" dxfId="1534" priority="337">
      <formula>$T200=1</formula>
    </cfRule>
    <cfRule type="expression" dxfId="1533" priority="338">
      <formula>$T200=2</formula>
    </cfRule>
    <cfRule type="expression" dxfId="1532" priority="339">
      <formula>$T200=3</formula>
    </cfRule>
  </conditionalFormatting>
  <conditionalFormatting sqref="B201:R201">
    <cfRule type="expression" dxfId="1531" priority="334">
      <formula>$T201=1</formula>
    </cfRule>
    <cfRule type="expression" dxfId="1530" priority="335">
      <formula>$T201=2</formula>
    </cfRule>
    <cfRule type="expression" dxfId="1529" priority="336">
      <formula>$T201=3</formula>
    </cfRule>
  </conditionalFormatting>
  <conditionalFormatting sqref="B202:R202">
    <cfRule type="expression" dxfId="1528" priority="331">
      <formula>$T202=1</formula>
    </cfRule>
    <cfRule type="expression" dxfId="1527" priority="332">
      <formula>$T202=2</formula>
    </cfRule>
    <cfRule type="expression" dxfId="1526" priority="333">
      <formula>$T202=3</formula>
    </cfRule>
  </conditionalFormatting>
  <conditionalFormatting sqref="B203:R203">
    <cfRule type="expression" dxfId="1525" priority="328">
      <formula>$T203=1</formula>
    </cfRule>
    <cfRule type="expression" dxfId="1524" priority="329">
      <formula>$T203=2</formula>
    </cfRule>
    <cfRule type="expression" dxfId="1523" priority="330">
      <formula>$T203=3</formula>
    </cfRule>
  </conditionalFormatting>
  <conditionalFormatting sqref="B204:R204">
    <cfRule type="expression" dxfId="1522" priority="325">
      <formula>$T204=1</formula>
    </cfRule>
    <cfRule type="expression" dxfId="1521" priority="326">
      <formula>$T204=2</formula>
    </cfRule>
    <cfRule type="expression" dxfId="1520" priority="327">
      <formula>$T204=3</formula>
    </cfRule>
  </conditionalFormatting>
  <conditionalFormatting sqref="B205:R205">
    <cfRule type="expression" dxfId="1519" priority="322">
      <formula>$T205=1</formula>
    </cfRule>
    <cfRule type="expression" dxfId="1518" priority="323">
      <formula>$T205=2</formula>
    </cfRule>
    <cfRule type="expression" dxfId="1517" priority="324">
      <formula>$T205=3</formula>
    </cfRule>
  </conditionalFormatting>
  <conditionalFormatting sqref="B206:R206">
    <cfRule type="expression" dxfId="1516" priority="319">
      <formula>$T206=1</formula>
    </cfRule>
    <cfRule type="expression" dxfId="1515" priority="320">
      <formula>$T206=2</formula>
    </cfRule>
    <cfRule type="expression" dxfId="1514" priority="321">
      <formula>$T206=3</formula>
    </cfRule>
  </conditionalFormatting>
  <conditionalFormatting sqref="B207:R207">
    <cfRule type="expression" dxfId="1513" priority="316">
      <formula>$T207=1</formula>
    </cfRule>
    <cfRule type="expression" dxfId="1512" priority="317">
      <formula>$T207=2</formula>
    </cfRule>
    <cfRule type="expression" dxfId="1511" priority="318">
      <formula>$T207=3</formula>
    </cfRule>
  </conditionalFormatting>
  <conditionalFormatting sqref="B208:R208">
    <cfRule type="expression" dxfId="1510" priority="313">
      <formula>$T208=1</formula>
    </cfRule>
    <cfRule type="expression" dxfId="1509" priority="314">
      <formula>$T208=2</formula>
    </cfRule>
    <cfRule type="expression" dxfId="1508" priority="315">
      <formula>$T208=3</formula>
    </cfRule>
  </conditionalFormatting>
  <conditionalFormatting sqref="B209:R209">
    <cfRule type="expression" dxfId="1507" priority="310">
      <formula>$T209=1</formula>
    </cfRule>
    <cfRule type="expression" dxfId="1506" priority="311">
      <formula>$T209=2</formula>
    </cfRule>
    <cfRule type="expression" dxfId="1505" priority="312">
      <formula>$T209=3</formula>
    </cfRule>
  </conditionalFormatting>
  <conditionalFormatting sqref="B210:R210">
    <cfRule type="expression" dxfId="1504" priority="307">
      <formula>$T210=1</formula>
    </cfRule>
    <cfRule type="expression" dxfId="1503" priority="308">
      <formula>$T210=2</formula>
    </cfRule>
    <cfRule type="expression" dxfId="1502" priority="309">
      <formula>$T210=3</formula>
    </cfRule>
  </conditionalFormatting>
  <conditionalFormatting sqref="B211:R211">
    <cfRule type="expression" dxfId="1501" priority="304">
      <formula>$T211=1</formula>
    </cfRule>
    <cfRule type="expression" dxfId="1500" priority="305">
      <formula>$T211=2</formula>
    </cfRule>
    <cfRule type="expression" dxfId="1499" priority="306">
      <formula>$T211=3</formula>
    </cfRule>
  </conditionalFormatting>
  <conditionalFormatting sqref="B212:R212">
    <cfRule type="expression" dxfId="1498" priority="301">
      <formula>$T212=1</formula>
    </cfRule>
    <cfRule type="expression" dxfId="1497" priority="302">
      <formula>$T212=2</formula>
    </cfRule>
    <cfRule type="expression" dxfId="1496" priority="303">
      <formula>$T212=3</formula>
    </cfRule>
  </conditionalFormatting>
  <conditionalFormatting sqref="B213:R213">
    <cfRule type="expression" dxfId="1495" priority="298">
      <formula>$T213=1</formula>
    </cfRule>
    <cfRule type="expression" dxfId="1494" priority="299">
      <formula>$T213=2</formula>
    </cfRule>
    <cfRule type="expression" dxfId="1493" priority="300">
      <formula>$T213=3</formula>
    </cfRule>
  </conditionalFormatting>
  <conditionalFormatting sqref="B214:R214">
    <cfRule type="expression" dxfId="1492" priority="295">
      <formula>$T214=1</formula>
    </cfRule>
    <cfRule type="expression" dxfId="1491" priority="296">
      <formula>$T214=2</formula>
    </cfRule>
    <cfRule type="expression" dxfId="1490" priority="297">
      <formula>$T214=3</formula>
    </cfRule>
  </conditionalFormatting>
  <conditionalFormatting sqref="B215:R215">
    <cfRule type="expression" dxfId="1489" priority="292">
      <formula>$T215=1</formula>
    </cfRule>
    <cfRule type="expression" dxfId="1488" priority="293">
      <formula>$T215=2</formula>
    </cfRule>
    <cfRule type="expression" dxfId="1487" priority="294">
      <formula>$T215=3</formula>
    </cfRule>
  </conditionalFormatting>
  <conditionalFormatting sqref="B216:R216">
    <cfRule type="expression" dxfId="1486" priority="289">
      <formula>$T216=1</formula>
    </cfRule>
    <cfRule type="expression" dxfId="1485" priority="290">
      <formula>$T216=2</formula>
    </cfRule>
    <cfRule type="expression" dxfId="1484" priority="291">
      <formula>$T216=3</formula>
    </cfRule>
  </conditionalFormatting>
  <conditionalFormatting sqref="B217:R217">
    <cfRule type="expression" dxfId="1483" priority="286">
      <formula>$T217=1</formula>
    </cfRule>
    <cfRule type="expression" dxfId="1482" priority="287">
      <formula>$T217=2</formula>
    </cfRule>
    <cfRule type="expression" dxfId="1481" priority="288">
      <formula>$T217=3</formula>
    </cfRule>
  </conditionalFormatting>
  <conditionalFormatting sqref="B218:R218">
    <cfRule type="expression" dxfId="1480" priority="283">
      <formula>$T218=1</formula>
    </cfRule>
    <cfRule type="expression" dxfId="1479" priority="284">
      <formula>$T218=2</formula>
    </cfRule>
    <cfRule type="expression" dxfId="1478" priority="285">
      <formula>$T218=3</formula>
    </cfRule>
  </conditionalFormatting>
  <conditionalFormatting sqref="B232:R232">
    <cfRule type="expression" dxfId="1477" priority="280">
      <formula>$T232=1</formula>
    </cfRule>
    <cfRule type="expression" dxfId="1476" priority="281">
      <formula>$T232=2</formula>
    </cfRule>
    <cfRule type="expression" dxfId="1475" priority="282">
      <formula>$T232=3</formula>
    </cfRule>
  </conditionalFormatting>
  <conditionalFormatting sqref="B233:R233">
    <cfRule type="expression" dxfId="1474" priority="277">
      <formula>$T233=1</formula>
    </cfRule>
    <cfRule type="expression" dxfId="1473" priority="278">
      <formula>$T233=2</formula>
    </cfRule>
    <cfRule type="expression" dxfId="1472" priority="279">
      <formula>$T233=3</formula>
    </cfRule>
  </conditionalFormatting>
  <conditionalFormatting sqref="B234:R234">
    <cfRule type="expression" dxfId="1471" priority="274">
      <formula>$T234=1</formula>
    </cfRule>
    <cfRule type="expression" dxfId="1470" priority="275">
      <formula>$T234=2</formula>
    </cfRule>
    <cfRule type="expression" dxfId="1469" priority="276">
      <formula>$T234=3</formula>
    </cfRule>
  </conditionalFormatting>
  <conditionalFormatting sqref="B235:R235">
    <cfRule type="expression" dxfId="1468" priority="271">
      <formula>$T235=1</formula>
    </cfRule>
    <cfRule type="expression" dxfId="1467" priority="272">
      <formula>$T235=2</formula>
    </cfRule>
    <cfRule type="expression" dxfId="1466" priority="273">
      <formula>$T235=3</formula>
    </cfRule>
  </conditionalFormatting>
  <conditionalFormatting sqref="B236:R236">
    <cfRule type="expression" dxfId="1465" priority="268">
      <formula>$T236=1</formula>
    </cfRule>
    <cfRule type="expression" dxfId="1464" priority="269">
      <formula>$T236=2</formula>
    </cfRule>
    <cfRule type="expression" dxfId="1463" priority="270">
      <formula>$T236=3</formula>
    </cfRule>
  </conditionalFormatting>
  <conditionalFormatting sqref="B237:R237">
    <cfRule type="expression" dxfId="1462" priority="265">
      <formula>$T237=1</formula>
    </cfRule>
    <cfRule type="expression" dxfId="1461" priority="266">
      <formula>$T237=2</formula>
    </cfRule>
    <cfRule type="expression" dxfId="1460" priority="267">
      <formula>$T237=3</formula>
    </cfRule>
  </conditionalFormatting>
  <conditionalFormatting sqref="B238:R238">
    <cfRule type="expression" dxfId="1459" priority="262">
      <formula>$T238=1</formula>
    </cfRule>
    <cfRule type="expression" dxfId="1458" priority="263">
      <formula>$T238=2</formula>
    </cfRule>
    <cfRule type="expression" dxfId="1457" priority="264">
      <formula>$T238=3</formula>
    </cfRule>
  </conditionalFormatting>
  <conditionalFormatting sqref="B239:R239">
    <cfRule type="expression" dxfId="1456" priority="259">
      <formula>$T239=1</formula>
    </cfRule>
    <cfRule type="expression" dxfId="1455" priority="260">
      <formula>$T239=2</formula>
    </cfRule>
    <cfRule type="expression" dxfId="1454" priority="261">
      <formula>$T239=3</formula>
    </cfRule>
  </conditionalFormatting>
  <conditionalFormatting sqref="B240:R240">
    <cfRule type="expression" dxfId="1453" priority="256">
      <formula>$T240=1</formula>
    </cfRule>
    <cfRule type="expression" dxfId="1452" priority="257">
      <formula>$T240=2</formula>
    </cfRule>
    <cfRule type="expression" dxfId="1451" priority="258">
      <formula>$T240=3</formula>
    </cfRule>
  </conditionalFormatting>
  <conditionalFormatting sqref="B241:R241">
    <cfRule type="expression" dxfId="1450" priority="253">
      <formula>$T241=1</formula>
    </cfRule>
    <cfRule type="expression" dxfId="1449" priority="254">
      <formula>$T241=2</formula>
    </cfRule>
    <cfRule type="expression" dxfId="1448" priority="255">
      <formula>$T241=3</formula>
    </cfRule>
  </conditionalFormatting>
  <conditionalFormatting sqref="B242:R242">
    <cfRule type="expression" dxfId="1447" priority="250">
      <formula>$T242=1</formula>
    </cfRule>
    <cfRule type="expression" dxfId="1446" priority="251">
      <formula>$T242=2</formula>
    </cfRule>
    <cfRule type="expression" dxfId="1445" priority="252">
      <formula>$T242=3</formula>
    </cfRule>
  </conditionalFormatting>
  <conditionalFormatting sqref="B243:R243">
    <cfRule type="expression" dxfId="1444" priority="247">
      <formula>$T243=1</formula>
    </cfRule>
    <cfRule type="expression" dxfId="1443" priority="248">
      <formula>$T243=2</formula>
    </cfRule>
    <cfRule type="expression" dxfId="1442" priority="249">
      <formula>$T243=3</formula>
    </cfRule>
  </conditionalFormatting>
  <conditionalFormatting sqref="B244:R244">
    <cfRule type="expression" dxfId="1441" priority="244">
      <formula>$T244=1</formula>
    </cfRule>
    <cfRule type="expression" dxfId="1440" priority="245">
      <formula>$T244=2</formula>
    </cfRule>
    <cfRule type="expression" dxfId="1439" priority="246">
      <formula>$T244=3</formula>
    </cfRule>
  </conditionalFormatting>
  <conditionalFormatting sqref="B245:R245">
    <cfRule type="expression" dxfId="1438" priority="241">
      <formula>$T245=1</formula>
    </cfRule>
    <cfRule type="expression" dxfId="1437" priority="242">
      <formula>$T245=2</formula>
    </cfRule>
    <cfRule type="expression" dxfId="1436" priority="243">
      <formula>$T245=3</formula>
    </cfRule>
  </conditionalFormatting>
  <conditionalFormatting sqref="B246:R246">
    <cfRule type="expression" dxfId="1435" priority="238">
      <formula>$T246=1</formula>
    </cfRule>
    <cfRule type="expression" dxfId="1434" priority="239">
      <formula>$T246=2</formula>
    </cfRule>
    <cfRule type="expression" dxfId="1433" priority="240">
      <formula>$T246=3</formula>
    </cfRule>
  </conditionalFormatting>
  <conditionalFormatting sqref="B247:R247">
    <cfRule type="expression" dxfId="1432" priority="235">
      <formula>$T247=1</formula>
    </cfRule>
    <cfRule type="expression" dxfId="1431" priority="236">
      <formula>$T247=2</formula>
    </cfRule>
    <cfRule type="expression" dxfId="1430" priority="237">
      <formula>$T247=3</formula>
    </cfRule>
  </conditionalFormatting>
  <conditionalFormatting sqref="B248:R248">
    <cfRule type="expression" dxfId="1429" priority="232">
      <formula>$T248=1</formula>
    </cfRule>
    <cfRule type="expression" dxfId="1428" priority="233">
      <formula>$T248=2</formula>
    </cfRule>
    <cfRule type="expression" dxfId="1427" priority="234">
      <formula>$T248=3</formula>
    </cfRule>
  </conditionalFormatting>
  <conditionalFormatting sqref="B249:R249">
    <cfRule type="expression" dxfId="1426" priority="229">
      <formula>$T249=1</formula>
    </cfRule>
    <cfRule type="expression" dxfId="1425" priority="230">
      <formula>$T249=2</formula>
    </cfRule>
    <cfRule type="expression" dxfId="1424" priority="231">
      <formula>$T249=3</formula>
    </cfRule>
  </conditionalFormatting>
  <conditionalFormatting sqref="B250:R250">
    <cfRule type="expression" dxfId="1423" priority="226">
      <formula>$T250=1</formula>
    </cfRule>
    <cfRule type="expression" dxfId="1422" priority="227">
      <formula>$T250=2</formula>
    </cfRule>
    <cfRule type="expression" dxfId="1421" priority="228">
      <formula>$T250=3</formula>
    </cfRule>
  </conditionalFormatting>
  <conditionalFormatting sqref="B251:R251">
    <cfRule type="expression" dxfId="1420" priority="223">
      <formula>$T251=1</formula>
    </cfRule>
    <cfRule type="expression" dxfId="1419" priority="224">
      <formula>$T251=2</formula>
    </cfRule>
    <cfRule type="expression" dxfId="1418" priority="225">
      <formula>$T251=3</formula>
    </cfRule>
  </conditionalFormatting>
  <conditionalFormatting sqref="B252:R252">
    <cfRule type="expression" dxfId="1417" priority="220">
      <formula>$T252=1</formula>
    </cfRule>
    <cfRule type="expression" dxfId="1416" priority="221">
      <formula>$T252=2</formula>
    </cfRule>
    <cfRule type="expression" dxfId="1415" priority="222">
      <formula>$T252=3</formula>
    </cfRule>
  </conditionalFormatting>
  <conditionalFormatting sqref="B253:R253">
    <cfRule type="expression" dxfId="1414" priority="217">
      <formula>$T253=1</formula>
    </cfRule>
    <cfRule type="expression" dxfId="1413" priority="218">
      <formula>$T253=2</formula>
    </cfRule>
    <cfRule type="expression" dxfId="1412" priority="219">
      <formula>$T253=3</formula>
    </cfRule>
  </conditionalFormatting>
  <conditionalFormatting sqref="B254:R254">
    <cfRule type="expression" dxfId="1411" priority="214">
      <formula>$T254=1</formula>
    </cfRule>
    <cfRule type="expression" dxfId="1410" priority="215">
      <formula>$T254=2</formula>
    </cfRule>
    <cfRule type="expression" dxfId="1409" priority="216">
      <formula>$T254=3</formula>
    </cfRule>
  </conditionalFormatting>
  <conditionalFormatting sqref="B255:R255">
    <cfRule type="expression" dxfId="1408" priority="211">
      <formula>$T255=1</formula>
    </cfRule>
    <cfRule type="expression" dxfId="1407" priority="212">
      <formula>$T255=2</formula>
    </cfRule>
    <cfRule type="expression" dxfId="1406" priority="213">
      <formula>$T255=3</formula>
    </cfRule>
  </conditionalFormatting>
  <conditionalFormatting sqref="B269:R269">
    <cfRule type="expression" dxfId="1405" priority="208">
      <formula>$T269=1</formula>
    </cfRule>
    <cfRule type="expression" dxfId="1404" priority="209">
      <formula>$T269=2</formula>
    </cfRule>
    <cfRule type="expression" dxfId="1403" priority="210">
      <formula>$T269=3</formula>
    </cfRule>
  </conditionalFormatting>
  <conditionalFormatting sqref="B270:R270">
    <cfRule type="expression" dxfId="1402" priority="205">
      <formula>$T270=1</formula>
    </cfRule>
    <cfRule type="expression" dxfId="1401" priority="206">
      <formula>$T270=2</formula>
    </cfRule>
    <cfRule type="expression" dxfId="1400" priority="207">
      <formula>$T270=3</formula>
    </cfRule>
  </conditionalFormatting>
  <conditionalFormatting sqref="B271:R271">
    <cfRule type="expression" dxfId="1399" priority="202">
      <formula>$T271=1</formula>
    </cfRule>
    <cfRule type="expression" dxfId="1398" priority="203">
      <formula>$T271=2</formula>
    </cfRule>
    <cfRule type="expression" dxfId="1397" priority="204">
      <formula>$T271=3</formula>
    </cfRule>
  </conditionalFormatting>
  <conditionalFormatting sqref="B272:R272">
    <cfRule type="expression" dxfId="1396" priority="199">
      <formula>$T272=1</formula>
    </cfRule>
    <cfRule type="expression" dxfId="1395" priority="200">
      <formula>$T272=2</formula>
    </cfRule>
    <cfRule type="expression" dxfId="1394" priority="201">
      <formula>$T272=3</formula>
    </cfRule>
  </conditionalFormatting>
  <conditionalFormatting sqref="B273:R273">
    <cfRule type="expression" dxfId="1393" priority="196">
      <formula>$T273=1</formula>
    </cfRule>
    <cfRule type="expression" dxfId="1392" priority="197">
      <formula>$T273=2</formula>
    </cfRule>
    <cfRule type="expression" dxfId="1391" priority="198">
      <formula>$T273=3</formula>
    </cfRule>
  </conditionalFormatting>
  <conditionalFormatting sqref="B274:R274">
    <cfRule type="expression" dxfId="1390" priority="193">
      <formula>$T274=1</formula>
    </cfRule>
    <cfRule type="expression" dxfId="1389" priority="194">
      <formula>$T274=2</formula>
    </cfRule>
    <cfRule type="expression" dxfId="1388" priority="195">
      <formula>$T274=3</formula>
    </cfRule>
  </conditionalFormatting>
  <conditionalFormatting sqref="B275:R275">
    <cfRule type="expression" dxfId="1387" priority="190">
      <formula>$T275=1</formula>
    </cfRule>
    <cfRule type="expression" dxfId="1386" priority="191">
      <formula>$T275=2</formula>
    </cfRule>
    <cfRule type="expression" dxfId="1385" priority="192">
      <formula>$T275=3</formula>
    </cfRule>
  </conditionalFormatting>
  <conditionalFormatting sqref="B276:R276">
    <cfRule type="expression" dxfId="1384" priority="187">
      <formula>$T276=1</formula>
    </cfRule>
    <cfRule type="expression" dxfId="1383" priority="188">
      <formula>$T276=2</formula>
    </cfRule>
    <cfRule type="expression" dxfId="1382" priority="189">
      <formula>$T276=3</formula>
    </cfRule>
  </conditionalFormatting>
  <conditionalFormatting sqref="B277:R277">
    <cfRule type="expression" dxfId="1381" priority="184">
      <formula>$T277=1</formula>
    </cfRule>
    <cfRule type="expression" dxfId="1380" priority="185">
      <formula>$T277=2</formula>
    </cfRule>
    <cfRule type="expression" dxfId="1379" priority="186">
      <formula>$T277=3</formula>
    </cfRule>
  </conditionalFormatting>
  <conditionalFormatting sqref="B278:R278">
    <cfRule type="expression" dxfId="1378" priority="181">
      <formula>$T278=1</formula>
    </cfRule>
    <cfRule type="expression" dxfId="1377" priority="182">
      <formula>$T278=2</formula>
    </cfRule>
    <cfRule type="expression" dxfId="1376" priority="183">
      <formula>$T278=3</formula>
    </cfRule>
  </conditionalFormatting>
  <conditionalFormatting sqref="B279:R279">
    <cfRule type="expression" dxfId="1375" priority="178">
      <formula>$T279=1</formula>
    </cfRule>
    <cfRule type="expression" dxfId="1374" priority="179">
      <formula>$T279=2</formula>
    </cfRule>
    <cfRule type="expression" dxfId="1373" priority="180">
      <formula>$T279=3</formula>
    </cfRule>
  </conditionalFormatting>
  <conditionalFormatting sqref="B280:R280">
    <cfRule type="expression" dxfId="1372" priority="175">
      <formula>$T280=1</formula>
    </cfRule>
    <cfRule type="expression" dxfId="1371" priority="176">
      <formula>$T280=2</formula>
    </cfRule>
    <cfRule type="expression" dxfId="1370" priority="177">
      <formula>$T280=3</formula>
    </cfRule>
  </conditionalFormatting>
  <conditionalFormatting sqref="B281:R281">
    <cfRule type="expression" dxfId="1369" priority="172">
      <formula>$T281=1</formula>
    </cfRule>
    <cfRule type="expression" dxfId="1368" priority="173">
      <formula>$T281=2</formula>
    </cfRule>
    <cfRule type="expression" dxfId="1367" priority="174">
      <formula>$T281=3</formula>
    </cfRule>
  </conditionalFormatting>
  <conditionalFormatting sqref="B282:R282">
    <cfRule type="expression" dxfId="1366" priority="169">
      <formula>$T282=1</formula>
    </cfRule>
    <cfRule type="expression" dxfId="1365" priority="170">
      <formula>$T282=2</formula>
    </cfRule>
    <cfRule type="expression" dxfId="1364" priority="171">
      <formula>$T282=3</formula>
    </cfRule>
  </conditionalFormatting>
  <conditionalFormatting sqref="B283:R283">
    <cfRule type="expression" dxfId="1363" priority="166">
      <formula>$T283=1</formula>
    </cfRule>
    <cfRule type="expression" dxfId="1362" priority="167">
      <formula>$T283=2</formula>
    </cfRule>
    <cfRule type="expression" dxfId="1361" priority="168">
      <formula>$T283=3</formula>
    </cfRule>
  </conditionalFormatting>
  <conditionalFormatting sqref="B284:R284">
    <cfRule type="expression" dxfId="1360" priority="163">
      <formula>$T284=1</formula>
    </cfRule>
    <cfRule type="expression" dxfId="1359" priority="164">
      <formula>$T284=2</formula>
    </cfRule>
    <cfRule type="expression" dxfId="1358" priority="165">
      <formula>$T284=3</formula>
    </cfRule>
  </conditionalFormatting>
  <conditionalFormatting sqref="B285:R285">
    <cfRule type="expression" dxfId="1357" priority="160">
      <formula>$T285=1</formula>
    </cfRule>
    <cfRule type="expression" dxfId="1356" priority="161">
      <formula>$T285=2</formula>
    </cfRule>
    <cfRule type="expression" dxfId="1355" priority="162">
      <formula>$T285=3</formula>
    </cfRule>
  </conditionalFormatting>
  <conditionalFormatting sqref="B286:R286">
    <cfRule type="expression" dxfId="1354" priority="157">
      <formula>$T286=1</formula>
    </cfRule>
    <cfRule type="expression" dxfId="1353" priority="158">
      <formula>$T286=2</formula>
    </cfRule>
    <cfRule type="expression" dxfId="1352" priority="159">
      <formula>$T286=3</formula>
    </cfRule>
  </conditionalFormatting>
  <conditionalFormatting sqref="B287:R287">
    <cfRule type="expression" dxfId="1351" priority="154">
      <formula>$T287=1</formula>
    </cfRule>
    <cfRule type="expression" dxfId="1350" priority="155">
      <formula>$T287=2</formula>
    </cfRule>
    <cfRule type="expression" dxfId="1349" priority="156">
      <formula>$T287=3</formula>
    </cfRule>
  </conditionalFormatting>
  <conditionalFormatting sqref="B288:R288">
    <cfRule type="expression" dxfId="1348" priority="151">
      <formula>$T288=1</formula>
    </cfRule>
    <cfRule type="expression" dxfId="1347" priority="152">
      <formula>$T288=2</formula>
    </cfRule>
    <cfRule type="expression" dxfId="1346" priority="153">
      <formula>$T288=3</formula>
    </cfRule>
  </conditionalFormatting>
  <conditionalFormatting sqref="B289:R289">
    <cfRule type="expression" dxfId="1345" priority="148">
      <formula>$T289=1</formula>
    </cfRule>
    <cfRule type="expression" dxfId="1344" priority="149">
      <formula>$T289=2</formula>
    </cfRule>
    <cfRule type="expression" dxfId="1343" priority="150">
      <formula>$T289=3</formula>
    </cfRule>
  </conditionalFormatting>
  <conditionalFormatting sqref="B290:R290">
    <cfRule type="expression" dxfId="1342" priority="145">
      <formula>$T290=1</formula>
    </cfRule>
    <cfRule type="expression" dxfId="1341" priority="146">
      <formula>$T290=2</formula>
    </cfRule>
    <cfRule type="expression" dxfId="1340" priority="147">
      <formula>$T290=3</formula>
    </cfRule>
  </conditionalFormatting>
  <conditionalFormatting sqref="B291:R291">
    <cfRule type="expression" dxfId="1339" priority="142">
      <formula>$T291=1</formula>
    </cfRule>
    <cfRule type="expression" dxfId="1338" priority="143">
      <formula>$T291=2</formula>
    </cfRule>
    <cfRule type="expression" dxfId="1337" priority="144">
      <formula>$T291=3</formula>
    </cfRule>
  </conditionalFormatting>
  <conditionalFormatting sqref="B292:R292">
    <cfRule type="expression" dxfId="1336" priority="139">
      <formula>$T292=1</formula>
    </cfRule>
    <cfRule type="expression" dxfId="1335" priority="140">
      <formula>$T292=2</formula>
    </cfRule>
    <cfRule type="expression" dxfId="1334" priority="141">
      <formula>$T292=3</formula>
    </cfRule>
  </conditionalFormatting>
  <conditionalFormatting sqref="B10:R10">
    <cfRule type="expression" dxfId="1333" priority="136">
      <formula>$T10=1</formula>
    </cfRule>
    <cfRule type="expression" dxfId="1332" priority="137">
      <formula>$T10=2</formula>
    </cfRule>
    <cfRule type="expression" dxfId="1331" priority="138">
      <formula>$T10=3</formula>
    </cfRule>
  </conditionalFormatting>
  <conditionalFormatting sqref="B11:R11">
    <cfRule type="expression" dxfId="1330" priority="133">
      <formula>$T11=1</formula>
    </cfRule>
    <cfRule type="expression" dxfId="1329" priority="134">
      <formula>$T11=2</formula>
    </cfRule>
    <cfRule type="expression" dxfId="1328" priority="135">
      <formula>$T11=3</formula>
    </cfRule>
  </conditionalFormatting>
  <conditionalFormatting sqref="B12:R12">
    <cfRule type="expression" dxfId="1327" priority="130">
      <formula>$T12=1</formula>
    </cfRule>
    <cfRule type="expression" dxfId="1326" priority="131">
      <formula>$T12=2</formula>
    </cfRule>
    <cfRule type="expression" dxfId="1325" priority="132">
      <formula>$T12=3</formula>
    </cfRule>
  </conditionalFormatting>
  <conditionalFormatting sqref="B13:R13">
    <cfRule type="expression" dxfId="1324" priority="127">
      <formula>$T13=1</formula>
    </cfRule>
    <cfRule type="expression" dxfId="1323" priority="128">
      <formula>$T13=2</formula>
    </cfRule>
    <cfRule type="expression" dxfId="1322" priority="129">
      <formula>$T13=3</formula>
    </cfRule>
  </conditionalFormatting>
  <conditionalFormatting sqref="B14:R14">
    <cfRule type="expression" dxfId="1321" priority="124">
      <formula>$T14=1</formula>
    </cfRule>
    <cfRule type="expression" dxfId="1320" priority="125">
      <formula>$T14=2</formula>
    </cfRule>
    <cfRule type="expression" dxfId="1319" priority="126">
      <formula>$T14=3</formula>
    </cfRule>
  </conditionalFormatting>
  <conditionalFormatting sqref="B15:R15">
    <cfRule type="expression" dxfId="1318" priority="121">
      <formula>$T15=1</formula>
    </cfRule>
    <cfRule type="expression" dxfId="1317" priority="122">
      <formula>$T15=2</formula>
    </cfRule>
    <cfRule type="expression" dxfId="1316" priority="123">
      <formula>$T15=3</formula>
    </cfRule>
  </conditionalFormatting>
  <conditionalFormatting sqref="B16:R16">
    <cfRule type="expression" dxfId="1315" priority="118">
      <formula>$T16=1</formula>
    </cfRule>
    <cfRule type="expression" dxfId="1314" priority="119">
      <formula>$T16=2</formula>
    </cfRule>
    <cfRule type="expression" dxfId="1313" priority="120">
      <formula>$T16=3</formula>
    </cfRule>
  </conditionalFormatting>
  <conditionalFormatting sqref="B17:R17">
    <cfRule type="expression" dxfId="1312" priority="115">
      <formula>$T17=1</formula>
    </cfRule>
    <cfRule type="expression" dxfId="1311" priority="116">
      <formula>$T17=2</formula>
    </cfRule>
    <cfRule type="expression" dxfId="1310" priority="117">
      <formula>$T17=3</formula>
    </cfRule>
  </conditionalFormatting>
  <conditionalFormatting sqref="B18:R18">
    <cfRule type="expression" dxfId="1309" priority="112">
      <formula>$T18=1</formula>
    </cfRule>
    <cfRule type="expression" dxfId="1308" priority="113">
      <formula>$T18=2</formula>
    </cfRule>
    <cfRule type="expression" dxfId="1307" priority="114">
      <formula>$T18=3</formula>
    </cfRule>
  </conditionalFormatting>
  <conditionalFormatting sqref="B19:R19">
    <cfRule type="expression" dxfId="1306" priority="109">
      <formula>$T19=1</formula>
    </cfRule>
    <cfRule type="expression" dxfId="1305" priority="110">
      <formula>$T19=2</formula>
    </cfRule>
    <cfRule type="expression" dxfId="1304" priority="111">
      <formula>$T19=3</formula>
    </cfRule>
  </conditionalFormatting>
  <conditionalFormatting sqref="B20:R20">
    <cfRule type="expression" dxfId="1303" priority="106">
      <formula>$T20=1</formula>
    </cfRule>
    <cfRule type="expression" dxfId="1302" priority="107">
      <formula>$T20=2</formula>
    </cfRule>
    <cfRule type="expression" dxfId="1301" priority="108">
      <formula>$T20=3</formula>
    </cfRule>
  </conditionalFormatting>
  <conditionalFormatting sqref="B22:R22">
    <cfRule type="expression" dxfId="1300" priority="103">
      <formula>$T22=1</formula>
    </cfRule>
    <cfRule type="expression" dxfId="1299" priority="104">
      <formula>$T22=2</formula>
    </cfRule>
    <cfRule type="expression" dxfId="1298" priority="105">
      <formula>$T22=3</formula>
    </cfRule>
  </conditionalFormatting>
  <conditionalFormatting sqref="B23:R23">
    <cfRule type="expression" dxfId="1297" priority="100">
      <formula>$T23=1</formula>
    </cfRule>
    <cfRule type="expression" dxfId="1296" priority="101">
      <formula>$T23=2</formula>
    </cfRule>
    <cfRule type="expression" dxfId="1295" priority="102">
      <formula>$T23=3</formula>
    </cfRule>
  </conditionalFormatting>
  <conditionalFormatting sqref="B24:R24">
    <cfRule type="expression" dxfId="1294" priority="97">
      <formula>$T24=1</formula>
    </cfRule>
    <cfRule type="expression" dxfId="1293" priority="98">
      <formula>$T24=2</formula>
    </cfRule>
    <cfRule type="expression" dxfId="1292" priority="99">
      <formula>$T24=3</formula>
    </cfRule>
  </conditionalFormatting>
  <conditionalFormatting sqref="B25:R25">
    <cfRule type="expression" dxfId="1291" priority="94">
      <formula>$T25=1</formula>
    </cfRule>
    <cfRule type="expression" dxfId="1290" priority="95">
      <formula>$T25=2</formula>
    </cfRule>
    <cfRule type="expression" dxfId="1289" priority="96">
      <formula>$T25=3</formula>
    </cfRule>
  </conditionalFormatting>
  <conditionalFormatting sqref="B26:R26">
    <cfRule type="expression" dxfId="1288" priority="91">
      <formula>$T26=1</formula>
    </cfRule>
    <cfRule type="expression" dxfId="1287" priority="92">
      <formula>$T26=2</formula>
    </cfRule>
    <cfRule type="expression" dxfId="1286" priority="93">
      <formula>$T26=3</formula>
    </cfRule>
  </conditionalFormatting>
  <conditionalFormatting sqref="B27:R27">
    <cfRule type="expression" dxfId="1285" priority="88">
      <formula>$T27=1</formula>
    </cfRule>
    <cfRule type="expression" dxfId="1284" priority="89">
      <formula>$T27=2</formula>
    </cfRule>
    <cfRule type="expression" dxfId="1283" priority="90">
      <formula>$T27=3</formula>
    </cfRule>
  </conditionalFormatting>
  <conditionalFormatting sqref="B28:R28">
    <cfRule type="expression" dxfId="1282" priority="85">
      <formula>$T28=1</formula>
    </cfRule>
    <cfRule type="expression" dxfId="1281" priority="86">
      <formula>$T28=2</formula>
    </cfRule>
    <cfRule type="expression" dxfId="1280" priority="87">
      <formula>$T28=3</formula>
    </cfRule>
  </conditionalFormatting>
  <conditionalFormatting sqref="B30:R30">
    <cfRule type="expression" dxfId="1279" priority="82">
      <formula>$T30=1</formula>
    </cfRule>
    <cfRule type="expression" dxfId="1278" priority="83">
      <formula>$T30=2</formula>
    </cfRule>
    <cfRule type="expression" dxfId="1277" priority="84">
      <formula>$T30=3</formula>
    </cfRule>
  </conditionalFormatting>
  <conditionalFormatting sqref="B29:R29">
    <cfRule type="expression" dxfId="1276" priority="79">
      <formula>$T29=1</formula>
    </cfRule>
    <cfRule type="expression" dxfId="1275" priority="80">
      <formula>$T29=2</formula>
    </cfRule>
    <cfRule type="expression" dxfId="1274" priority="81">
      <formula>$T29=3</formula>
    </cfRule>
  </conditionalFormatting>
  <conditionalFormatting sqref="B31:R31">
    <cfRule type="expression" dxfId="1273" priority="76">
      <formula>$T31=1</formula>
    </cfRule>
    <cfRule type="expression" dxfId="1272" priority="77">
      <formula>$T31=2</formula>
    </cfRule>
    <cfRule type="expression" dxfId="1271" priority="78">
      <formula>$T31=3</formula>
    </cfRule>
  </conditionalFormatting>
  <conditionalFormatting sqref="B32:R32">
    <cfRule type="expression" dxfId="1270" priority="73">
      <formula>$T32=1</formula>
    </cfRule>
    <cfRule type="expression" dxfId="1269" priority="74">
      <formula>$T32=2</formula>
    </cfRule>
    <cfRule type="expression" dxfId="1268" priority="75">
      <formula>$T32=3</formula>
    </cfRule>
  </conditionalFormatting>
  <conditionalFormatting sqref="B33:R33">
    <cfRule type="expression" dxfId="1267" priority="70">
      <formula>$T33=1</formula>
    </cfRule>
    <cfRule type="expression" dxfId="1266" priority="71">
      <formula>$T33=2</formula>
    </cfRule>
    <cfRule type="expression" dxfId="1265" priority="72">
      <formula>$T33=3</formula>
    </cfRule>
  </conditionalFormatting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294"/>
  <sheetViews>
    <sheetView showGridLines="0" zoomScale="50" zoomScaleNormal="50" workbookViewId="0">
      <selection activeCell="B2" sqref="B2"/>
    </sheetView>
  </sheetViews>
  <sheetFormatPr defaultRowHeight="12.75"/>
  <cols>
    <col min="1" max="1" width="2.28515625" style="214" customWidth="1"/>
    <col min="2" max="2" width="11.28515625" style="13" customWidth="1"/>
    <col min="3" max="4" width="10.7109375" style="22" customWidth="1"/>
    <col min="5" max="5" width="12.7109375" style="22" bestFit="1" customWidth="1"/>
    <col min="6" max="6" width="16.5703125" style="22" bestFit="1" customWidth="1"/>
    <col min="7" max="8" width="10.7109375" style="22" customWidth="1"/>
    <col min="9" max="9" width="9.140625" style="173" customWidth="1"/>
    <col min="10" max="11" width="9.140625" style="22" customWidth="1"/>
    <col min="12" max="12" width="10" style="22" customWidth="1"/>
    <col min="13" max="13" width="16" style="22" customWidth="1"/>
    <col min="14" max="14" width="10.5703125" style="22" customWidth="1"/>
    <col min="15" max="15" width="9.140625" style="2" customWidth="1"/>
    <col min="16" max="16" width="12.85546875" style="2" bestFit="1" customWidth="1"/>
    <col min="17" max="17" width="11.5703125" style="2" customWidth="1"/>
    <col min="18" max="18" width="9.140625" style="2" customWidth="1"/>
    <col min="19" max="19" width="10.7109375" style="42" customWidth="1"/>
    <col min="20" max="24" width="9.140625" style="2"/>
    <col min="25" max="25" width="9.140625" style="179"/>
    <col min="26" max="16384" width="9.140625" style="2"/>
  </cols>
  <sheetData>
    <row r="1" spans="1:33">
      <c r="B1"/>
      <c r="C1"/>
      <c r="D1"/>
      <c r="E1"/>
      <c r="F1"/>
      <c r="G1"/>
      <c r="H1"/>
      <c r="I1" s="172"/>
      <c r="J1"/>
      <c r="K1"/>
      <c r="L1"/>
      <c r="M1"/>
      <c r="N1"/>
      <c r="O1"/>
      <c r="P1"/>
      <c r="Q1"/>
      <c r="R1"/>
      <c r="S1" s="39"/>
      <c r="T1"/>
      <c r="U1"/>
      <c r="V1"/>
      <c r="W1"/>
      <c r="X1"/>
      <c r="Y1" s="177"/>
      <c r="Z1"/>
      <c r="AA1"/>
      <c r="AB1"/>
      <c r="AC1"/>
      <c r="AD1"/>
      <c r="AE1"/>
      <c r="AF1"/>
      <c r="AG1" s="1"/>
    </row>
    <row r="2" spans="1:33" ht="20.25">
      <c r="B2" s="3" t="str">
        <f>'E1_ Gráficos 01'!B2</f>
        <v>ESTUDO DE CONTAGENS DE FLUXO VEICULAR</v>
      </c>
      <c r="C2" s="3"/>
      <c r="D2" s="3"/>
      <c r="E2" s="3"/>
      <c r="F2" s="3"/>
      <c r="G2" s="3"/>
      <c r="H2" s="3"/>
      <c r="I2" s="170"/>
      <c r="J2" s="3"/>
      <c r="K2" s="3"/>
      <c r="L2" s="3"/>
      <c r="M2" s="3"/>
      <c r="N2" s="3"/>
      <c r="O2" s="3"/>
      <c r="P2" s="3"/>
      <c r="Q2" s="3"/>
      <c r="R2" s="3"/>
      <c r="S2" s="40"/>
      <c r="T2" s="3"/>
      <c r="U2" s="3"/>
      <c r="V2" s="3"/>
      <c r="W2" s="3"/>
      <c r="X2" s="3"/>
      <c r="Y2" s="178"/>
      <c r="Z2" s="3"/>
      <c r="AA2" s="3"/>
      <c r="AB2" s="3"/>
      <c r="AC2" s="3"/>
      <c r="AD2" s="3"/>
      <c r="AE2" s="3"/>
      <c r="AF2" s="3"/>
      <c r="AG2" s="3"/>
    </row>
    <row r="3" spans="1:33" ht="14.25">
      <c r="B3" s="4" t="str">
        <f>'E1_ Gráficos 01'!B3</f>
        <v>VIA</v>
      </c>
      <c r="C3" s="206" t="str">
        <f>'E1_ Gráficos 01'!C3</f>
        <v>Av. Néstor Gambetta</v>
      </c>
      <c r="D3" s="206"/>
      <c r="E3" s="206"/>
      <c r="F3" s="206"/>
      <c r="G3" s="206"/>
      <c r="H3" s="207"/>
      <c r="I3" s="208"/>
      <c r="J3" s="207"/>
      <c r="K3" s="209"/>
      <c r="L3" s="86" t="str">
        <f>'E1_ Gráficos 01'!H3</f>
        <v>DATA</v>
      </c>
      <c r="M3" s="209"/>
      <c r="N3" s="210" t="str">
        <f>'E1_ Gráficos 01'!J3</f>
        <v>Período comprendido entre 18 e 24 de Septiembre e del 2010 "semana"</v>
      </c>
      <c r="O3" s="211"/>
      <c r="P3" s="212"/>
      <c r="Q3" s="13"/>
      <c r="R3" s="7"/>
      <c r="S3" s="41"/>
      <c r="U3" s="4"/>
      <c r="V3" s="8"/>
      <c r="W3" s="9"/>
      <c r="X3" s="9"/>
      <c r="AA3" s="10"/>
      <c r="AG3" s="1"/>
    </row>
    <row r="4" spans="1:33" ht="14.25">
      <c r="B4" s="4" t="str">
        <f>'E1_ Gráficos 01'!B4</f>
        <v>LOCALIZAÇÃO</v>
      </c>
      <c r="C4" s="206" t="str">
        <f>'E1_ Gráficos 01'!C4</f>
        <v>Grifo Repsol - AAHH Escudero (Km. 3 + 400)</v>
      </c>
      <c r="D4" s="206"/>
      <c r="E4" s="206"/>
      <c r="F4" s="206"/>
      <c r="G4" s="206"/>
      <c r="H4" s="207"/>
      <c r="I4" s="208"/>
      <c r="J4" s="207"/>
      <c r="K4" s="209"/>
      <c r="L4" s="86" t="str">
        <f>'E1_ Gráficos 01'!H4</f>
        <v>CLASIFICADOR</v>
      </c>
      <c r="M4" s="209"/>
      <c r="N4" s="210" t="str">
        <f>'E1_ Gráficos 01'!J4</f>
        <v>Celia Velásquez Vargas- Wenceslao Y. Calzado Castillo</v>
      </c>
      <c r="O4" s="211"/>
      <c r="R4" s="7"/>
      <c r="S4" s="41"/>
      <c r="U4" s="4"/>
      <c r="V4" s="8"/>
      <c r="W4" s="9"/>
      <c r="X4" s="9"/>
      <c r="AA4" s="10"/>
      <c r="AG4" s="1"/>
    </row>
    <row r="5" spans="1:33" ht="14.25">
      <c r="B5" s="4" t="str">
        <f>'E1_ Gráficos 01'!B5</f>
        <v>SENTIDO</v>
      </c>
      <c r="C5" s="206" t="str">
        <f>'E1_ Gráficos 01'!C5</f>
        <v>Panamericana Norte a Ventanilla</v>
      </c>
      <c r="D5" s="206"/>
      <c r="E5" s="206"/>
      <c r="F5" s="206"/>
      <c r="G5" s="206"/>
      <c r="H5" s="207"/>
      <c r="I5" s="208"/>
      <c r="J5" s="207"/>
      <c r="K5" s="209"/>
      <c r="L5" s="86" t="str">
        <f>'E1_ Gráficos 01'!H5</f>
        <v>RESPONSÁVEL</v>
      </c>
      <c r="M5" s="209"/>
      <c r="N5" s="210" t="str">
        <f>'E1_ Gráficos 01'!J5</f>
        <v>RICHARD SALVADOR TIXE</v>
      </c>
      <c r="O5" s="211"/>
      <c r="R5" s="7"/>
      <c r="S5" s="41"/>
      <c r="U5" s="4"/>
      <c r="V5" s="8"/>
      <c r="W5" s="9"/>
      <c r="X5" s="9"/>
      <c r="AA5" s="10"/>
      <c r="AG5" s="1"/>
    </row>
    <row r="6" spans="1:33">
      <c r="C6" s="2"/>
      <c r="D6" s="2"/>
      <c r="E6" s="2"/>
      <c r="F6" s="2"/>
      <c r="G6" s="2"/>
      <c r="H6" s="2"/>
      <c r="I6" s="169"/>
      <c r="J6" s="2"/>
      <c r="K6" s="2"/>
      <c r="L6" s="2"/>
      <c r="M6" s="2"/>
      <c r="N6" s="2"/>
      <c r="Q6" s="42"/>
      <c r="S6" s="2"/>
    </row>
    <row r="7" spans="1:33" customFormat="1" ht="12.75" customHeight="1">
      <c r="A7" s="215"/>
      <c r="B7" s="391" t="s">
        <v>3</v>
      </c>
      <c r="C7" s="391" t="s">
        <v>45</v>
      </c>
      <c r="D7" s="391" t="s">
        <v>55</v>
      </c>
      <c r="E7" s="391" t="s">
        <v>56</v>
      </c>
      <c r="F7" s="394" t="s">
        <v>40</v>
      </c>
      <c r="G7" s="391" t="s">
        <v>7</v>
      </c>
      <c r="H7" s="391" t="s">
        <v>8</v>
      </c>
      <c r="I7" s="174"/>
      <c r="J7" s="42"/>
      <c r="V7" s="391" t="s">
        <v>3</v>
      </c>
      <c r="W7" s="391" t="s">
        <v>45</v>
      </c>
      <c r="X7" s="391" t="s">
        <v>56</v>
      </c>
      <c r="Y7" s="177"/>
    </row>
    <row r="8" spans="1:33" customFormat="1">
      <c r="A8" s="215"/>
      <c r="B8" s="392"/>
      <c r="C8" s="392"/>
      <c r="D8" s="392"/>
      <c r="E8" s="392"/>
      <c r="F8" s="395"/>
      <c r="G8" s="392"/>
      <c r="H8" s="392"/>
      <c r="I8" s="174"/>
      <c r="J8" s="42"/>
      <c r="V8" s="392"/>
      <c r="W8" s="392"/>
      <c r="X8" s="392"/>
      <c r="Y8" s="177"/>
    </row>
    <row r="9" spans="1:33" customFormat="1">
      <c r="A9" s="215"/>
      <c r="B9" s="393"/>
      <c r="C9" s="393"/>
      <c r="D9" s="393"/>
      <c r="E9" s="393"/>
      <c r="F9" s="396"/>
      <c r="G9" s="393"/>
      <c r="H9" s="393"/>
      <c r="I9" s="14"/>
      <c r="J9" s="42"/>
      <c r="V9" s="393"/>
      <c r="W9" s="393"/>
      <c r="X9" s="393"/>
      <c r="Y9" s="177"/>
    </row>
    <row r="10" spans="1:33" customFormat="1" ht="13.5">
      <c r="A10" s="215"/>
      <c r="B10" s="15" t="s">
        <v>11</v>
      </c>
      <c r="C10" s="16">
        <f t="shared" ref="C10:H19" si="0">C47+C84+C121+C158+C195+C232+C269</f>
        <v>961</v>
      </c>
      <c r="D10" s="16">
        <f t="shared" si="0"/>
        <v>13</v>
      </c>
      <c r="E10" s="16">
        <f t="shared" si="0"/>
        <v>26</v>
      </c>
      <c r="F10" s="16">
        <f t="shared" si="0"/>
        <v>0</v>
      </c>
      <c r="G10" s="16">
        <f t="shared" si="0"/>
        <v>0</v>
      </c>
      <c r="H10" s="16">
        <f t="shared" si="0"/>
        <v>1000</v>
      </c>
      <c r="I10" s="168" t="str">
        <f>IF(J10=1,"HORA PICO DIA","")</f>
        <v/>
      </c>
      <c r="J10" s="171" t="str">
        <f>IF(H10=MAX($H$10:$H$33),1,"")</f>
        <v/>
      </c>
      <c r="V10" s="15" t="s">
        <v>11</v>
      </c>
      <c r="W10" s="16">
        <f>C10</f>
        <v>961</v>
      </c>
      <c r="X10" s="16">
        <f>E10</f>
        <v>26</v>
      </c>
      <c r="Y10" s="180"/>
    </row>
    <row r="11" spans="1:33" customFormat="1" ht="13.5">
      <c r="A11" s="215"/>
      <c r="B11" s="15" t="s">
        <v>12</v>
      </c>
      <c r="C11" s="16">
        <f t="shared" si="0"/>
        <v>549</v>
      </c>
      <c r="D11" s="16">
        <f t="shared" si="0"/>
        <v>0</v>
      </c>
      <c r="E11" s="16">
        <f t="shared" si="0"/>
        <v>15</v>
      </c>
      <c r="F11" s="16">
        <f t="shared" si="0"/>
        <v>1</v>
      </c>
      <c r="G11" s="16">
        <f t="shared" si="0"/>
        <v>1</v>
      </c>
      <c r="H11" s="16">
        <f t="shared" si="0"/>
        <v>566</v>
      </c>
      <c r="I11" s="168" t="str">
        <f t="shared" ref="I11:I15" si="1">IF(J11=1,"HORA PICO DIA","")</f>
        <v/>
      </c>
      <c r="J11" s="171" t="str">
        <f t="shared" ref="J11:J15" si="2">IF(H11=MAX($H$10:$H$33),1,"")</f>
        <v/>
      </c>
      <c r="V11" s="15" t="s">
        <v>12</v>
      </c>
      <c r="W11" s="16">
        <f t="shared" ref="W11:W33" si="3">C11</f>
        <v>549</v>
      </c>
      <c r="X11" s="16">
        <f t="shared" ref="X11:X33" si="4">E11</f>
        <v>15</v>
      </c>
      <c r="Y11" s="180"/>
    </row>
    <row r="12" spans="1:33" customFormat="1" ht="13.5">
      <c r="A12" s="215"/>
      <c r="B12" s="15" t="s">
        <v>13</v>
      </c>
      <c r="C12" s="16">
        <f t="shared" si="0"/>
        <v>463</v>
      </c>
      <c r="D12" s="16">
        <f t="shared" si="0"/>
        <v>0</v>
      </c>
      <c r="E12" s="16">
        <f t="shared" si="0"/>
        <v>29</v>
      </c>
      <c r="F12" s="16">
        <f t="shared" si="0"/>
        <v>2</v>
      </c>
      <c r="G12" s="16">
        <f t="shared" si="0"/>
        <v>0</v>
      </c>
      <c r="H12" s="16">
        <f t="shared" si="0"/>
        <v>494</v>
      </c>
      <c r="I12" s="168" t="str">
        <f t="shared" si="1"/>
        <v/>
      </c>
      <c r="J12" s="171" t="str">
        <f t="shared" si="2"/>
        <v/>
      </c>
      <c r="V12" s="15" t="s">
        <v>13</v>
      </c>
      <c r="W12" s="16">
        <f t="shared" si="3"/>
        <v>463</v>
      </c>
      <c r="X12" s="16">
        <f t="shared" si="4"/>
        <v>29</v>
      </c>
      <c r="Y12" s="180"/>
    </row>
    <row r="13" spans="1:33" customFormat="1" ht="13.5">
      <c r="A13" s="215"/>
      <c r="B13" s="15" t="s">
        <v>14</v>
      </c>
      <c r="C13" s="16">
        <f t="shared" si="0"/>
        <v>416</v>
      </c>
      <c r="D13" s="16">
        <f t="shared" si="0"/>
        <v>0</v>
      </c>
      <c r="E13" s="16">
        <f t="shared" si="0"/>
        <v>32</v>
      </c>
      <c r="F13" s="16">
        <f t="shared" si="0"/>
        <v>3</v>
      </c>
      <c r="G13" s="16">
        <f t="shared" si="0"/>
        <v>0</v>
      </c>
      <c r="H13" s="16">
        <f t="shared" si="0"/>
        <v>451</v>
      </c>
      <c r="I13" s="168" t="str">
        <f t="shared" si="1"/>
        <v/>
      </c>
      <c r="J13" s="171" t="str">
        <f t="shared" si="2"/>
        <v/>
      </c>
      <c r="V13" s="15" t="s">
        <v>14</v>
      </c>
      <c r="W13" s="16">
        <f t="shared" si="3"/>
        <v>416</v>
      </c>
      <c r="X13" s="16">
        <f t="shared" si="4"/>
        <v>32</v>
      </c>
      <c r="Y13" s="180"/>
    </row>
    <row r="14" spans="1:33" customFormat="1" ht="13.5">
      <c r="A14" s="215"/>
      <c r="B14" s="15" t="s">
        <v>15</v>
      </c>
      <c r="C14" s="16">
        <f t="shared" si="0"/>
        <v>662</v>
      </c>
      <c r="D14" s="16">
        <f t="shared" si="0"/>
        <v>5</v>
      </c>
      <c r="E14" s="16">
        <f t="shared" si="0"/>
        <v>57</v>
      </c>
      <c r="F14" s="16">
        <f t="shared" si="0"/>
        <v>3</v>
      </c>
      <c r="G14" s="16">
        <f t="shared" si="0"/>
        <v>0</v>
      </c>
      <c r="H14" s="16">
        <f t="shared" si="0"/>
        <v>727</v>
      </c>
      <c r="I14" s="168" t="str">
        <f t="shared" si="1"/>
        <v/>
      </c>
      <c r="J14" s="171" t="str">
        <f t="shared" si="2"/>
        <v/>
      </c>
      <c r="V14" s="15" t="s">
        <v>15</v>
      </c>
      <c r="W14" s="16">
        <f t="shared" si="3"/>
        <v>662</v>
      </c>
      <c r="X14" s="16">
        <f t="shared" si="4"/>
        <v>57</v>
      </c>
      <c r="Y14" s="180"/>
    </row>
    <row r="15" spans="1:33" customFormat="1" ht="13.5">
      <c r="A15" s="215"/>
      <c r="B15" s="15" t="s">
        <v>16</v>
      </c>
      <c r="C15" s="16">
        <f t="shared" si="0"/>
        <v>1016</v>
      </c>
      <c r="D15" s="16">
        <f t="shared" si="0"/>
        <v>4</v>
      </c>
      <c r="E15" s="16">
        <f t="shared" si="0"/>
        <v>74</v>
      </c>
      <c r="F15" s="16">
        <f t="shared" si="0"/>
        <v>6</v>
      </c>
      <c r="G15" s="16">
        <f t="shared" si="0"/>
        <v>0</v>
      </c>
      <c r="H15" s="16">
        <f t="shared" si="0"/>
        <v>1100</v>
      </c>
      <c r="I15" s="168" t="str">
        <f t="shared" si="1"/>
        <v/>
      </c>
      <c r="J15" s="171" t="str">
        <f t="shared" si="2"/>
        <v/>
      </c>
      <c r="V15" s="15" t="s">
        <v>16</v>
      </c>
      <c r="W15" s="16">
        <f t="shared" si="3"/>
        <v>1016</v>
      </c>
      <c r="X15" s="16">
        <f t="shared" si="4"/>
        <v>74</v>
      </c>
      <c r="Y15" s="180"/>
    </row>
    <row r="16" spans="1:33" customFormat="1" ht="13.5">
      <c r="A16" s="215"/>
      <c r="B16" s="15" t="s">
        <v>17</v>
      </c>
      <c r="C16" s="16">
        <f t="shared" si="0"/>
        <v>2797</v>
      </c>
      <c r="D16" s="16">
        <f t="shared" si="0"/>
        <v>32</v>
      </c>
      <c r="E16" s="16">
        <f t="shared" si="0"/>
        <v>146</v>
      </c>
      <c r="F16" s="16">
        <f t="shared" si="0"/>
        <v>3</v>
      </c>
      <c r="G16" s="16">
        <f t="shared" si="0"/>
        <v>0</v>
      </c>
      <c r="H16" s="16">
        <f t="shared" si="0"/>
        <v>2978</v>
      </c>
      <c r="I16" s="169" t="str">
        <f>IF(J16=1,"HORA PICO DIA/MANHÃ",IF(J16=2,"HORA PICO MANHÃ",""))</f>
        <v/>
      </c>
      <c r="J16" s="171" t="str">
        <f>IF(H16=MAX($H$10:$H$33),1,IF(H16=MAX($H$16:$H$19),2,""))</f>
        <v/>
      </c>
      <c r="V16" s="15" t="s">
        <v>17</v>
      </c>
      <c r="W16" s="16">
        <f t="shared" si="3"/>
        <v>2797</v>
      </c>
      <c r="X16" s="16">
        <f t="shared" si="4"/>
        <v>146</v>
      </c>
      <c r="Y16" s="180"/>
    </row>
    <row r="17" spans="1:25" customFormat="1" ht="13.5">
      <c r="A17" s="215"/>
      <c r="B17" s="15" t="s">
        <v>18</v>
      </c>
      <c r="C17" s="16">
        <f t="shared" si="0"/>
        <v>4238</v>
      </c>
      <c r="D17" s="16">
        <f t="shared" si="0"/>
        <v>119</v>
      </c>
      <c r="E17" s="16">
        <f t="shared" si="0"/>
        <v>218</v>
      </c>
      <c r="F17" s="16">
        <f t="shared" si="0"/>
        <v>2</v>
      </c>
      <c r="G17" s="16">
        <f t="shared" si="0"/>
        <v>2</v>
      </c>
      <c r="H17" s="16">
        <f t="shared" si="0"/>
        <v>4579</v>
      </c>
      <c r="I17" s="167" t="str">
        <f t="shared" ref="I17:I19" si="5">IF(J17=1,"HORA PICO DIA/MANHÃ",IF(J17=2,"HORA PICO MANHÃ",""))</f>
        <v>HORA PICO DIA/MANHÃ</v>
      </c>
      <c r="J17" s="171">
        <f t="shared" ref="J17:J19" si="6">IF(H17=MAX($H$10:$H$33),1,IF(H17=MAX($H$16:$H$19),2,""))</f>
        <v>1</v>
      </c>
      <c r="V17" s="15" t="s">
        <v>18</v>
      </c>
      <c r="W17" s="16">
        <f t="shared" si="3"/>
        <v>4238</v>
      </c>
      <c r="X17" s="16">
        <f t="shared" si="4"/>
        <v>218</v>
      </c>
      <c r="Y17" s="180"/>
    </row>
    <row r="18" spans="1:25" customFormat="1" ht="13.5">
      <c r="A18" s="215"/>
      <c r="B18" s="15" t="s">
        <v>19</v>
      </c>
      <c r="C18" s="16">
        <f t="shared" si="0"/>
        <v>3447</v>
      </c>
      <c r="D18" s="16">
        <f t="shared" si="0"/>
        <v>60</v>
      </c>
      <c r="E18" s="16">
        <f t="shared" si="0"/>
        <v>292</v>
      </c>
      <c r="F18" s="16">
        <f t="shared" si="0"/>
        <v>11</v>
      </c>
      <c r="G18" s="16">
        <f t="shared" si="0"/>
        <v>0</v>
      </c>
      <c r="H18" s="16">
        <f t="shared" si="0"/>
        <v>3810</v>
      </c>
      <c r="I18" s="169" t="str">
        <f t="shared" si="5"/>
        <v/>
      </c>
      <c r="J18" s="171" t="str">
        <f t="shared" si="6"/>
        <v/>
      </c>
      <c r="V18" s="15" t="s">
        <v>19</v>
      </c>
      <c r="W18" s="16">
        <f t="shared" si="3"/>
        <v>3447</v>
      </c>
      <c r="X18" s="16">
        <f t="shared" si="4"/>
        <v>292</v>
      </c>
      <c r="Y18" s="180"/>
    </row>
    <row r="19" spans="1:25" customFormat="1" ht="13.5">
      <c r="A19" s="215"/>
      <c r="B19" s="15" t="s">
        <v>20</v>
      </c>
      <c r="C19" s="16">
        <f t="shared" si="0"/>
        <v>3435</v>
      </c>
      <c r="D19" s="16">
        <f t="shared" si="0"/>
        <v>82</v>
      </c>
      <c r="E19" s="16">
        <f t="shared" si="0"/>
        <v>282</v>
      </c>
      <c r="F19" s="16">
        <f t="shared" si="0"/>
        <v>63</v>
      </c>
      <c r="G19" s="16">
        <f t="shared" si="0"/>
        <v>0</v>
      </c>
      <c r="H19" s="16">
        <f t="shared" si="0"/>
        <v>3862</v>
      </c>
      <c r="I19" s="169" t="str">
        <f t="shared" si="5"/>
        <v/>
      </c>
      <c r="J19" s="171" t="str">
        <f t="shared" si="6"/>
        <v/>
      </c>
      <c r="V19" s="15" t="s">
        <v>20</v>
      </c>
      <c r="W19" s="16">
        <f t="shared" si="3"/>
        <v>3435</v>
      </c>
      <c r="X19" s="16">
        <f t="shared" si="4"/>
        <v>282</v>
      </c>
      <c r="Y19" s="180"/>
    </row>
    <row r="20" spans="1:25" customFormat="1" ht="13.5">
      <c r="A20" s="215"/>
      <c r="B20" s="15" t="s">
        <v>21</v>
      </c>
      <c r="C20" s="16">
        <f t="shared" ref="C20:H29" si="7">C57+C94+C131+C168+C205+C242+C279</f>
        <v>2942</v>
      </c>
      <c r="D20" s="16">
        <f t="shared" si="7"/>
        <v>47</v>
      </c>
      <c r="E20" s="16">
        <f t="shared" si="7"/>
        <v>295</v>
      </c>
      <c r="F20" s="16">
        <f t="shared" si="7"/>
        <v>58</v>
      </c>
      <c r="G20" s="16">
        <f t="shared" si="7"/>
        <v>2</v>
      </c>
      <c r="H20" s="16">
        <f t="shared" si="7"/>
        <v>3344</v>
      </c>
      <c r="I20" s="168" t="str">
        <f t="shared" ref="I20:I25" si="8">IF(J20=1,"HORA PICO DIA","")</f>
        <v/>
      </c>
      <c r="J20" s="171" t="str">
        <f t="shared" ref="J20:J25" si="9">IF(H20=MAX($H$10:$H$33),1,"")</f>
        <v/>
      </c>
      <c r="V20" s="15" t="s">
        <v>21</v>
      </c>
      <c r="W20" s="16">
        <f t="shared" si="3"/>
        <v>2942</v>
      </c>
      <c r="X20" s="16">
        <f t="shared" si="4"/>
        <v>295</v>
      </c>
      <c r="Y20" s="180"/>
    </row>
    <row r="21" spans="1:25" customFormat="1" ht="13.5">
      <c r="A21" s="215"/>
      <c r="B21" s="15" t="s">
        <v>22</v>
      </c>
      <c r="C21" s="16">
        <f t="shared" si="7"/>
        <v>2901</v>
      </c>
      <c r="D21" s="16">
        <f t="shared" si="7"/>
        <v>39</v>
      </c>
      <c r="E21" s="16">
        <f t="shared" si="7"/>
        <v>332</v>
      </c>
      <c r="F21" s="16">
        <f t="shared" si="7"/>
        <v>55</v>
      </c>
      <c r="G21" s="16">
        <f t="shared" si="7"/>
        <v>1</v>
      </c>
      <c r="H21" s="16">
        <f t="shared" si="7"/>
        <v>3328</v>
      </c>
      <c r="I21" s="168" t="str">
        <f t="shared" si="8"/>
        <v/>
      </c>
      <c r="J21" s="171" t="str">
        <f t="shared" si="9"/>
        <v/>
      </c>
      <c r="V21" s="15" t="s">
        <v>22</v>
      </c>
      <c r="W21" s="16">
        <f t="shared" si="3"/>
        <v>2901</v>
      </c>
      <c r="X21" s="16">
        <f t="shared" si="4"/>
        <v>332</v>
      </c>
      <c r="Y21" s="180"/>
    </row>
    <row r="22" spans="1:25" customFormat="1" ht="13.5">
      <c r="A22" s="215"/>
      <c r="B22" s="15" t="s">
        <v>23</v>
      </c>
      <c r="C22" s="16">
        <f t="shared" si="7"/>
        <v>2847</v>
      </c>
      <c r="D22" s="16">
        <f t="shared" si="7"/>
        <v>61</v>
      </c>
      <c r="E22" s="16">
        <f t="shared" si="7"/>
        <v>317</v>
      </c>
      <c r="F22" s="16">
        <f t="shared" si="7"/>
        <v>72</v>
      </c>
      <c r="G22" s="16">
        <f t="shared" si="7"/>
        <v>1</v>
      </c>
      <c r="H22" s="16">
        <f t="shared" si="7"/>
        <v>3298</v>
      </c>
      <c r="I22" s="168" t="str">
        <f t="shared" si="8"/>
        <v/>
      </c>
      <c r="J22" s="171" t="str">
        <f t="shared" si="9"/>
        <v/>
      </c>
      <c r="V22" s="15" t="s">
        <v>23</v>
      </c>
      <c r="W22" s="16">
        <f t="shared" si="3"/>
        <v>2847</v>
      </c>
      <c r="X22" s="16">
        <f t="shared" si="4"/>
        <v>317</v>
      </c>
      <c r="Y22" s="180"/>
    </row>
    <row r="23" spans="1:25" customFormat="1" ht="13.5">
      <c r="A23" s="215"/>
      <c r="B23" s="15" t="s">
        <v>24</v>
      </c>
      <c r="C23" s="16">
        <f t="shared" si="7"/>
        <v>2858</v>
      </c>
      <c r="D23" s="16">
        <f t="shared" si="7"/>
        <v>58</v>
      </c>
      <c r="E23" s="16">
        <f t="shared" si="7"/>
        <v>308</v>
      </c>
      <c r="F23" s="16">
        <f t="shared" si="7"/>
        <v>74</v>
      </c>
      <c r="G23" s="16">
        <f t="shared" si="7"/>
        <v>6</v>
      </c>
      <c r="H23" s="16">
        <f t="shared" si="7"/>
        <v>3304</v>
      </c>
      <c r="I23" s="168" t="str">
        <f t="shared" si="8"/>
        <v/>
      </c>
      <c r="J23" s="171" t="str">
        <f t="shared" si="9"/>
        <v/>
      </c>
      <c r="V23" s="15" t="s">
        <v>24</v>
      </c>
      <c r="W23" s="16">
        <f t="shared" si="3"/>
        <v>2858</v>
      </c>
      <c r="X23" s="16">
        <f t="shared" si="4"/>
        <v>308</v>
      </c>
      <c r="Y23" s="180"/>
    </row>
    <row r="24" spans="1:25" customFormat="1" ht="13.5">
      <c r="A24" s="215"/>
      <c r="B24" s="15" t="s">
        <v>25</v>
      </c>
      <c r="C24" s="16">
        <f t="shared" si="7"/>
        <v>3319</v>
      </c>
      <c r="D24" s="16">
        <f t="shared" si="7"/>
        <v>59</v>
      </c>
      <c r="E24" s="16">
        <f t="shared" si="7"/>
        <v>329</v>
      </c>
      <c r="F24" s="16">
        <f t="shared" si="7"/>
        <v>62</v>
      </c>
      <c r="G24" s="16">
        <f t="shared" si="7"/>
        <v>0</v>
      </c>
      <c r="H24" s="16">
        <f t="shared" si="7"/>
        <v>3769</v>
      </c>
      <c r="I24" s="168" t="str">
        <f t="shared" si="8"/>
        <v/>
      </c>
      <c r="J24" s="171" t="str">
        <f t="shared" si="9"/>
        <v/>
      </c>
      <c r="V24" s="15" t="s">
        <v>25</v>
      </c>
      <c r="W24" s="16">
        <f t="shared" si="3"/>
        <v>3319</v>
      </c>
      <c r="X24" s="16">
        <f t="shared" si="4"/>
        <v>329</v>
      </c>
      <c r="Y24" s="180"/>
    </row>
    <row r="25" spans="1:25" customFormat="1" ht="13.5">
      <c r="A25" s="215"/>
      <c r="B25" s="15" t="s">
        <v>26</v>
      </c>
      <c r="C25" s="16">
        <f t="shared" si="7"/>
        <v>3220</v>
      </c>
      <c r="D25" s="16">
        <f t="shared" si="7"/>
        <v>84</v>
      </c>
      <c r="E25" s="16">
        <f t="shared" si="7"/>
        <v>295</v>
      </c>
      <c r="F25" s="16">
        <f t="shared" si="7"/>
        <v>65</v>
      </c>
      <c r="G25" s="16">
        <f t="shared" si="7"/>
        <v>1</v>
      </c>
      <c r="H25" s="16">
        <f t="shared" si="7"/>
        <v>3665</v>
      </c>
      <c r="I25" s="168" t="str">
        <f t="shared" si="8"/>
        <v/>
      </c>
      <c r="J25" s="171" t="str">
        <f t="shared" si="9"/>
        <v/>
      </c>
      <c r="V25" s="15" t="s">
        <v>26</v>
      </c>
      <c r="W25" s="16">
        <f t="shared" si="3"/>
        <v>3220</v>
      </c>
      <c r="X25" s="16">
        <f t="shared" si="4"/>
        <v>295</v>
      </c>
      <c r="Y25" s="180"/>
    </row>
    <row r="26" spans="1:25" customFormat="1" ht="13.5">
      <c r="A26" s="215"/>
      <c r="B26" s="15" t="s">
        <v>27</v>
      </c>
      <c r="C26" s="16">
        <f t="shared" si="7"/>
        <v>3414</v>
      </c>
      <c r="D26" s="16">
        <f t="shared" si="7"/>
        <v>54</v>
      </c>
      <c r="E26" s="16">
        <f t="shared" si="7"/>
        <v>317</v>
      </c>
      <c r="F26" s="16">
        <f t="shared" si="7"/>
        <v>85</v>
      </c>
      <c r="G26" s="16">
        <f t="shared" si="7"/>
        <v>2</v>
      </c>
      <c r="H26" s="16">
        <f t="shared" si="7"/>
        <v>3872</v>
      </c>
      <c r="I26" s="167" t="str">
        <f t="shared" ref="I26:I27" si="10">IF(J26=1,"HORA PICO DIA/TARDE",IF(J26=3,"HORA PICO TARDE",""))</f>
        <v/>
      </c>
      <c r="J26" s="171" t="str">
        <f>IF(H26=MAX($H$10:$H$33),1,IF(H26=MAX($H$26:$H$29),3,""))</f>
        <v/>
      </c>
      <c r="V26" s="15" t="s">
        <v>27</v>
      </c>
      <c r="W26" s="16">
        <f t="shared" si="3"/>
        <v>3414</v>
      </c>
      <c r="X26" s="16">
        <f t="shared" si="4"/>
        <v>317</v>
      </c>
      <c r="Y26" s="180"/>
    </row>
    <row r="27" spans="1:25" customFormat="1" ht="13.5">
      <c r="A27" s="215"/>
      <c r="B27" s="15" t="s">
        <v>28</v>
      </c>
      <c r="C27" s="16">
        <f t="shared" si="7"/>
        <v>3720</v>
      </c>
      <c r="D27" s="16">
        <f t="shared" si="7"/>
        <v>63</v>
      </c>
      <c r="E27" s="16">
        <f t="shared" si="7"/>
        <v>267</v>
      </c>
      <c r="F27" s="16">
        <f t="shared" si="7"/>
        <v>93</v>
      </c>
      <c r="G27" s="16">
        <f t="shared" si="7"/>
        <v>1</v>
      </c>
      <c r="H27" s="16">
        <f t="shared" si="7"/>
        <v>4144</v>
      </c>
      <c r="I27" s="167" t="str">
        <f t="shared" si="10"/>
        <v/>
      </c>
      <c r="J27" s="171" t="str">
        <f t="shared" ref="J27:J29" si="11">IF(H27=MAX($H$10:$H$33),1,IF(H27=MAX($H$26:$H$29),3,""))</f>
        <v/>
      </c>
      <c r="V27" s="15" t="s">
        <v>28</v>
      </c>
      <c r="W27" s="16">
        <f t="shared" si="3"/>
        <v>3720</v>
      </c>
      <c r="X27" s="16">
        <f t="shared" si="4"/>
        <v>267</v>
      </c>
      <c r="Y27" s="180"/>
    </row>
    <row r="28" spans="1:25" customFormat="1" ht="13.5">
      <c r="A28" s="215"/>
      <c r="B28" s="15" t="s">
        <v>29</v>
      </c>
      <c r="C28" s="16">
        <f t="shared" si="7"/>
        <v>4118</v>
      </c>
      <c r="D28" s="16">
        <f t="shared" si="7"/>
        <v>54</v>
      </c>
      <c r="E28" s="16">
        <f t="shared" si="7"/>
        <v>235</v>
      </c>
      <c r="F28" s="16">
        <f t="shared" si="7"/>
        <v>96</v>
      </c>
      <c r="G28" s="16">
        <f t="shared" si="7"/>
        <v>0</v>
      </c>
      <c r="H28" s="16">
        <f t="shared" si="7"/>
        <v>4503</v>
      </c>
      <c r="I28" s="167" t="str">
        <f>IF(J28=1,"HORA PICO DIA/TARDE",IF(J28=3,"HORA PICO TARDE",""))</f>
        <v>HORA PICO TARDE</v>
      </c>
      <c r="J28" s="171">
        <f t="shared" si="11"/>
        <v>3</v>
      </c>
      <c r="V28" s="15" t="s">
        <v>29</v>
      </c>
      <c r="W28" s="16">
        <f t="shared" si="3"/>
        <v>4118</v>
      </c>
      <c r="X28" s="16">
        <f t="shared" si="4"/>
        <v>235</v>
      </c>
      <c r="Y28" s="180"/>
    </row>
    <row r="29" spans="1:25" customFormat="1" ht="13.5">
      <c r="A29" s="215"/>
      <c r="B29" s="15" t="s">
        <v>30</v>
      </c>
      <c r="C29" s="16">
        <f t="shared" si="7"/>
        <v>3987</v>
      </c>
      <c r="D29" s="16">
        <f t="shared" si="7"/>
        <v>43</v>
      </c>
      <c r="E29" s="16">
        <f t="shared" si="7"/>
        <v>158</v>
      </c>
      <c r="F29" s="16">
        <f t="shared" si="7"/>
        <v>74</v>
      </c>
      <c r="G29" s="16">
        <f t="shared" si="7"/>
        <v>2</v>
      </c>
      <c r="H29" s="16">
        <f t="shared" si="7"/>
        <v>4264</v>
      </c>
      <c r="I29" s="167" t="str">
        <f t="shared" ref="I29" si="12">IF(J29=1,"HORA PICO DIA/TARDE",IF(J29=3,"HORA PICO TARDE",""))</f>
        <v/>
      </c>
      <c r="J29" s="171" t="str">
        <f t="shared" si="11"/>
        <v/>
      </c>
      <c r="V29" s="15" t="s">
        <v>30</v>
      </c>
      <c r="W29" s="16">
        <f t="shared" si="3"/>
        <v>3987</v>
      </c>
      <c r="X29" s="16">
        <f t="shared" si="4"/>
        <v>158</v>
      </c>
      <c r="Y29" s="180"/>
    </row>
    <row r="30" spans="1:25" customFormat="1" ht="13.5">
      <c r="A30" s="215"/>
      <c r="B30" s="15" t="s">
        <v>31</v>
      </c>
      <c r="C30" s="16">
        <f t="shared" ref="C30:H33" si="13">C67+C104+C141+C178+C215+C252+C289</f>
        <v>3660</v>
      </c>
      <c r="D30" s="16">
        <f t="shared" si="13"/>
        <v>44</v>
      </c>
      <c r="E30" s="16">
        <f t="shared" si="13"/>
        <v>104</v>
      </c>
      <c r="F30" s="16">
        <f t="shared" si="13"/>
        <v>71</v>
      </c>
      <c r="G30" s="16">
        <f t="shared" si="13"/>
        <v>1</v>
      </c>
      <c r="H30" s="16">
        <f t="shared" si="13"/>
        <v>3880</v>
      </c>
      <c r="I30" s="168" t="str">
        <f t="shared" ref="I30:I33" si="14">IF(J30=1,"HORA PICO DIA","")</f>
        <v/>
      </c>
      <c r="J30" s="171" t="str">
        <f t="shared" ref="J30:J33" si="15">IF(H30=MAX($H$10:$H$33),1,"")</f>
        <v/>
      </c>
      <c r="V30" s="15" t="s">
        <v>31</v>
      </c>
      <c r="W30" s="16">
        <f t="shared" si="3"/>
        <v>3660</v>
      </c>
      <c r="X30" s="16">
        <f t="shared" si="4"/>
        <v>104</v>
      </c>
      <c r="Y30" s="180"/>
    </row>
    <row r="31" spans="1:25" customFormat="1" ht="13.5">
      <c r="A31" s="215"/>
      <c r="B31" s="15" t="s">
        <v>32</v>
      </c>
      <c r="C31" s="16">
        <f t="shared" si="13"/>
        <v>2864</v>
      </c>
      <c r="D31" s="16">
        <f t="shared" si="13"/>
        <v>41</v>
      </c>
      <c r="E31" s="16">
        <f t="shared" si="13"/>
        <v>66</v>
      </c>
      <c r="F31" s="16">
        <f t="shared" si="13"/>
        <v>10</v>
      </c>
      <c r="G31" s="16">
        <f t="shared" si="13"/>
        <v>0</v>
      </c>
      <c r="H31" s="16">
        <f t="shared" si="13"/>
        <v>2981</v>
      </c>
      <c r="I31" s="168" t="str">
        <f t="shared" si="14"/>
        <v/>
      </c>
      <c r="J31" s="171" t="str">
        <f t="shared" si="15"/>
        <v/>
      </c>
      <c r="V31" s="15" t="s">
        <v>32</v>
      </c>
      <c r="W31" s="16">
        <f t="shared" si="3"/>
        <v>2864</v>
      </c>
      <c r="X31" s="16">
        <f t="shared" si="4"/>
        <v>66</v>
      </c>
      <c r="Y31" s="180"/>
    </row>
    <row r="32" spans="1:25" customFormat="1" ht="13.5">
      <c r="A32" s="215"/>
      <c r="B32" s="15" t="s">
        <v>33</v>
      </c>
      <c r="C32" s="16">
        <f t="shared" si="13"/>
        <v>2243</v>
      </c>
      <c r="D32" s="16">
        <f t="shared" si="13"/>
        <v>48</v>
      </c>
      <c r="E32" s="16">
        <f t="shared" si="13"/>
        <v>53</v>
      </c>
      <c r="F32" s="16">
        <f t="shared" si="13"/>
        <v>1</v>
      </c>
      <c r="G32" s="16">
        <f t="shared" si="13"/>
        <v>1</v>
      </c>
      <c r="H32" s="16">
        <f t="shared" si="13"/>
        <v>2346</v>
      </c>
      <c r="I32" s="168" t="str">
        <f t="shared" si="14"/>
        <v/>
      </c>
      <c r="J32" s="171" t="str">
        <f t="shared" si="15"/>
        <v/>
      </c>
      <c r="V32" s="15" t="s">
        <v>33</v>
      </c>
      <c r="W32" s="16">
        <f t="shared" si="3"/>
        <v>2243</v>
      </c>
      <c r="X32" s="16">
        <f t="shared" si="4"/>
        <v>53</v>
      </c>
      <c r="Y32" s="180"/>
    </row>
    <row r="33" spans="1:33" customFormat="1" ht="13.5">
      <c r="A33" s="215"/>
      <c r="B33" s="15" t="s">
        <v>34</v>
      </c>
      <c r="C33" s="16">
        <f t="shared" si="13"/>
        <v>1581</v>
      </c>
      <c r="D33" s="16">
        <f t="shared" si="13"/>
        <v>39</v>
      </c>
      <c r="E33" s="16">
        <f t="shared" si="13"/>
        <v>25</v>
      </c>
      <c r="F33" s="16">
        <f t="shared" si="13"/>
        <v>2</v>
      </c>
      <c r="G33" s="16">
        <f t="shared" si="13"/>
        <v>1</v>
      </c>
      <c r="H33" s="16">
        <f t="shared" si="13"/>
        <v>1648</v>
      </c>
      <c r="I33" s="168" t="str">
        <f t="shared" si="14"/>
        <v/>
      </c>
      <c r="J33" s="171" t="str">
        <f t="shared" si="15"/>
        <v/>
      </c>
      <c r="V33" s="15" t="s">
        <v>34</v>
      </c>
      <c r="W33" s="16">
        <f t="shared" si="3"/>
        <v>1581</v>
      </c>
      <c r="X33" s="16">
        <f t="shared" si="4"/>
        <v>25</v>
      </c>
      <c r="Y33" s="180"/>
    </row>
    <row r="34" spans="1:33" customFormat="1" ht="13.5">
      <c r="A34" s="215"/>
      <c r="B34" s="18"/>
      <c r="C34" s="17"/>
      <c r="D34" s="17"/>
      <c r="E34" s="17"/>
      <c r="F34" s="17"/>
      <c r="G34" s="17"/>
      <c r="H34" s="17"/>
      <c r="I34" s="175"/>
      <c r="J34" s="42"/>
      <c r="K34" s="2"/>
      <c r="L34" s="2"/>
      <c r="M34" s="2"/>
      <c r="N34" s="2"/>
      <c r="O34" s="2"/>
      <c r="P34" s="2"/>
      <c r="Q34" s="2"/>
      <c r="R34" s="2"/>
      <c r="S34" s="2"/>
      <c r="T34" s="2"/>
      <c r="V34" s="18"/>
      <c r="W34" s="17"/>
      <c r="X34" s="17"/>
      <c r="Y34" s="177"/>
    </row>
    <row r="35" spans="1:33" customFormat="1">
      <c r="A35" s="215"/>
      <c r="B35" s="19" t="s">
        <v>8</v>
      </c>
      <c r="C35" s="20">
        <f>SUM(C10:C33)</f>
        <v>61658</v>
      </c>
      <c r="D35" s="20">
        <f t="shared" ref="D35:H35" si="16">SUM(D10:D33)</f>
        <v>1049</v>
      </c>
      <c r="E35" s="20">
        <f t="shared" si="16"/>
        <v>4272</v>
      </c>
      <c r="F35" s="20">
        <f t="shared" si="16"/>
        <v>912</v>
      </c>
      <c r="G35" s="20">
        <f t="shared" si="16"/>
        <v>22</v>
      </c>
      <c r="H35" s="20">
        <f t="shared" si="16"/>
        <v>67913</v>
      </c>
      <c r="I35" s="176"/>
      <c r="J35" s="42"/>
      <c r="K35" s="2"/>
      <c r="L35" s="2"/>
      <c r="M35" s="2"/>
      <c r="N35" s="2"/>
      <c r="O35" s="2"/>
      <c r="P35" s="2"/>
      <c r="Q35" s="2"/>
      <c r="R35" s="2"/>
      <c r="S35" s="2"/>
      <c r="T35" s="2"/>
      <c r="V35" s="19" t="s">
        <v>8</v>
      </c>
      <c r="W35" s="20">
        <f>SUM(W10:W33)</f>
        <v>61658</v>
      </c>
      <c r="X35" s="20">
        <f t="shared" ref="X35" si="17">SUM(X10:X33)</f>
        <v>4272</v>
      </c>
      <c r="Y35" s="177"/>
    </row>
    <row r="36" spans="1:33" customFormat="1">
      <c r="A36" s="215"/>
      <c r="B36" s="85"/>
      <c r="C36" s="21"/>
      <c r="D36" s="21"/>
      <c r="E36" s="21"/>
      <c r="F36" s="21"/>
      <c r="G36" s="21"/>
      <c r="H36" s="21"/>
      <c r="I36" s="176"/>
      <c r="J36" s="21"/>
      <c r="K36" s="21"/>
      <c r="L36" s="21"/>
      <c r="M36" s="21"/>
      <c r="N36" s="21"/>
      <c r="O36" s="21"/>
      <c r="P36" s="21"/>
      <c r="Q36" s="21"/>
      <c r="R36" s="21"/>
      <c r="S36" s="42"/>
      <c r="T36" s="2"/>
      <c r="U36" s="2"/>
      <c r="V36" s="2"/>
      <c r="W36" s="2"/>
      <c r="X36" s="2"/>
      <c r="Y36" s="179"/>
      <c r="Z36" s="2"/>
      <c r="AA36" s="2"/>
      <c r="AB36" s="2"/>
      <c r="AC36" s="2"/>
    </row>
    <row r="37" spans="1:33" customFormat="1">
      <c r="A37" s="215"/>
      <c r="B37" s="85"/>
      <c r="C37" s="21"/>
      <c r="D37" s="21"/>
      <c r="E37" s="21"/>
      <c r="F37" s="21"/>
      <c r="G37" s="21"/>
      <c r="H37" s="21"/>
      <c r="I37" s="176"/>
      <c r="J37" s="21"/>
      <c r="K37" s="21"/>
      <c r="L37" s="21"/>
      <c r="M37" s="21"/>
      <c r="N37" s="21"/>
      <c r="O37" s="21"/>
      <c r="P37" s="21"/>
      <c r="Q37" s="21"/>
      <c r="R37" s="21"/>
      <c r="S37" s="42"/>
      <c r="T37" s="2"/>
      <c r="U37" s="2"/>
      <c r="V37" s="2"/>
      <c r="W37" s="2"/>
      <c r="X37" s="2"/>
      <c r="Y37" s="179"/>
      <c r="Z37" s="2"/>
      <c r="AA37" s="2"/>
      <c r="AB37" s="2"/>
      <c r="AC37" s="2"/>
    </row>
    <row r="38" spans="1:33" customFormat="1">
      <c r="A38" s="215"/>
      <c r="B38" s="85"/>
      <c r="C38" s="21"/>
      <c r="D38" s="21"/>
      <c r="E38" s="21"/>
      <c r="F38" s="21"/>
      <c r="G38" s="21"/>
      <c r="H38" s="21"/>
      <c r="I38" s="176"/>
      <c r="J38" s="21"/>
      <c r="K38" s="21"/>
      <c r="L38" s="21"/>
      <c r="M38" s="21"/>
      <c r="N38" s="21"/>
      <c r="O38" s="21"/>
      <c r="P38" s="21"/>
      <c r="Q38" s="21"/>
      <c r="R38" s="21"/>
      <c r="S38" s="42"/>
      <c r="T38" s="2"/>
      <c r="U38" s="2"/>
      <c r="V38" s="2"/>
      <c r="W38" s="2"/>
      <c r="X38" s="2"/>
      <c r="Y38" s="179"/>
      <c r="Z38" s="2"/>
      <c r="AA38" s="2"/>
      <c r="AB38" s="2"/>
      <c r="AC38" s="2"/>
    </row>
    <row r="39" spans="1:33" ht="20.25">
      <c r="B39" s="3" t="str">
        <f>'E1_ Gráficos 01'!B39</f>
        <v>ESTUDO DE CONTAGENS DE FLUXO VEICULAR</v>
      </c>
      <c r="C39" s="3"/>
      <c r="D39" s="3"/>
      <c r="E39" s="3"/>
      <c r="F39" s="3"/>
      <c r="G39" s="3"/>
      <c r="H39" s="3"/>
      <c r="I39" s="170"/>
      <c r="J39" s="3"/>
      <c r="K39" s="3"/>
      <c r="L39" s="3"/>
      <c r="M39" s="3"/>
      <c r="N39" s="3"/>
      <c r="O39" s="3"/>
      <c r="P39" s="3"/>
      <c r="Q39" s="3"/>
      <c r="R39" s="3"/>
      <c r="S39" s="40"/>
      <c r="T39" s="3"/>
      <c r="U39" s="3"/>
      <c r="V39" s="3"/>
      <c r="W39" s="3"/>
      <c r="X39" s="3"/>
      <c r="Y39" s="178"/>
      <c r="Z39" s="3"/>
      <c r="AA39" s="3"/>
      <c r="AB39" s="3"/>
      <c r="AC39" s="3"/>
      <c r="AD39" s="3"/>
      <c r="AE39" s="3"/>
      <c r="AF39" s="3"/>
      <c r="AG39" s="3"/>
    </row>
    <row r="40" spans="1:33" ht="14.25">
      <c r="B40" s="4" t="str">
        <f>'E1_ Gráficos 01'!B40</f>
        <v>VIA</v>
      </c>
      <c r="C40" s="206" t="str">
        <f>'E1_ Gráficos 01'!C40</f>
        <v>Av. Néstor Gambetta</v>
      </c>
      <c r="D40" s="206"/>
      <c r="E40" s="206"/>
      <c r="F40" s="206"/>
      <c r="G40" s="206"/>
      <c r="H40" s="207"/>
      <c r="I40" s="208"/>
      <c r="J40" s="207"/>
      <c r="K40" s="209"/>
      <c r="L40" s="86" t="str">
        <f>'E1_ Gráficos 01'!H40</f>
        <v>DATA</v>
      </c>
      <c r="M40" s="209"/>
      <c r="N40" s="210" t="str">
        <f>'E1_ Gráficos 01'!J40</f>
        <v>Sábado 25 de Septiembre del 2010</v>
      </c>
      <c r="O40" s="211"/>
      <c r="P40" s="212"/>
      <c r="R40" s="7"/>
      <c r="S40" s="41"/>
      <c r="U40" s="4"/>
      <c r="V40" s="8"/>
      <c r="W40" s="9"/>
      <c r="X40" s="9"/>
      <c r="AA40" s="10"/>
      <c r="AG40" s="1"/>
    </row>
    <row r="41" spans="1:33" ht="14.25">
      <c r="B41" s="4" t="str">
        <f>'E1_ Gráficos 01'!B41</f>
        <v>LOCALIZAÇÃO</v>
      </c>
      <c r="C41" s="206" t="str">
        <f>'E1_ Gráficos 01'!C41</f>
        <v>Grifo Repsol - AAHH Escudero (Km. 3 + 400)</v>
      </c>
      <c r="D41" s="206"/>
      <c r="E41" s="206"/>
      <c r="F41" s="206"/>
      <c r="G41" s="206"/>
      <c r="H41" s="207"/>
      <c r="I41" s="208"/>
      <c r="J41" s="207"/>
      <c r="K41" s="209"/>
      <c r="L41" s="86" t="str">
        <f>'E1_ Gráficos 01'!H41</f>
        <v>CLASIFICADOR</v>
      </c>
      <c r="M41" s="209"/>
      <c r="N41" s="210" t="str">
        <f>'E1_ Gráficos 01'!J41</f>
        <v>Celia Velásquez Vargas- Wenceslao Y. Calzado Castillo</v>
      </c>
      <c r="O41" s="211"/>
      <c r="R41" s="7"/>
      <c r="S41" s="41"/>
      <c r="U41" s="4"/>
      <c r="V41" s="8"/>
      <c r="W41" s="9"/>
      <c r="X41" s="9"/>
      <c r="AA41" s="10"/>
      <c r="AG41" s="1"/>
    </row>
    <row r="42" spans="1:33" ht="14.25">
      <c r="B42" s="4" t="str">
        <f>'E1_ Gráficos 01'!B42</f>
        <v>SENTIDO</v>
      </c>
      <c r="C42" s="206" t="str">
        <f>'E1_ Gráficos 01'!C42</f>
        <v>Panamericana Norte a Ventanilla</v>
      </c>
      <c r="D42" s="206"/>
      <c r="E42" s="206"/>
      <c r="F42" s="206"/>
      <c r="G42" s="206"/>
      <c r="H42" s="207"/>
      <c r="I42" s="208"/>
      <c r="J42" s="207"/>
      <c r="K42" s="209"/>
      <c r="L42" s="86" t="str">
        <f>'E1_ Gráficos 01'!H42</f>
        <v>RESPONSÁVEL</v>
      </c>
      <c r="M42" s="209"/>
      <c r="N42" s="210" t="str">
        <f>'E1_ Gráficos 01'!J42</f>
        <v>RICHARD SALVADOR TIXE</v>
      </c>
      <c r="O42" s="211"/>
      <c r="R42" s="7"/>
      <c r="S42" s="41"/>
      <c r="U42" s="4"/>
      <c r="V42" s="8"/>
      <c r="W42" s="9"/>
      <c r="X42" s="9"/>
      <c r="AA42" s="10"/>
      <c r="AG42" s="1"/>
    </row>
    <row r="43" spans="1:33" customFormat="1">
      <c r="A43" s="215"/>
      <c r="B43" s="13"/>
      <c r="C43" s="2"/>
      <c r="D43" s="2"/>
      <c r="E43" s="2"/>
      <c r="F43" s="2"/>
      <c r="G43" s="2"/>
      <c r="H43" s="2"/>
      <c r="I43" s="169"/>
      <c r="J43" s="2"/>
      <c r="K43" s="2"/>
      <c r="L43" s="2"/>
      <c r="M43" s="2"/>
      <c r="N43" s="2"/>
      <c r="O43" s="2"/>
      <c r="P43" s="2"/>
      <c r="Q43" s="2"/>
      <c r="R43" s="2"/>
      <c r="S43" s="42"/>
      <c r="Y43" s="177"/>
    </row>
    <row r="44" spans="1:33" customFormat="1" ht="12.75" customHeight="1">
      <c r="A44" s="215"/>
      <c r="B44" s="391" t="s">
        <v>3</v>
      </c>
      <c r="C44" s="391" t="s">
        <v>45</v>
      </c>
      <c r="D44" s="391" t="s">
        <v>55</v>
      </c>
      <c r="E44" s="391" t="s">
        <v>56</v>
      </c>
      <c r="F44" s="394" t="s">
        <v>40</v>
      </c>
      <c r="G44" s="391" t="s">
        <v>7</v>
      </c>
      <c r="H44" s="391" t="s">
        <v>8</v>
      </c>
      <c r="I44" s="174"/>
      <c r="J44" s="42"/>
      <c r="V44" s="391" t="s">
        <v>3</v>
      </c>
      <c r="W44" s="391" t="s">
        <v>45</v>
      </c>
      <c r="X44" s="391" t="s">
        <v>56</v>
      </c>
      <c r="Y44" s="177"/>
    </row>
    <row r="45" spans="1:33" customFormat="1">
      <c r="A45" s="215"/>
      <c r="B45" s="392"/>
      <c r="C45" s="392"/>
      <c r="D45" s="392"/>
      <c r="E45" s="392"/>
      <c r="F45" s="395"/>
      <c r="G45" s="392"/>
      <c r="H45" s="392"/>
      <c r="I45" s="174"/>
      <c r="J45" s="42"/>
      <c r="V45" s="392"/>
      <c r="W45" s="392"/>
      <c r="X45" s="392"/>
      <c r="Y45" s="177"/>
    </row>
    <row r="46" spans="1:33" customFormat="1">
      <c r="A46" s="215"/>
      <c r="B46" s="393"/>
      <c r="C46" s="393"/>
      <c r="D46" s="393"/>
      <c r="E46" s="393"/>
      <c r="F46" s="396"/>
      <c r="G46" s="393"/>
      <c r="H46" s="393"/>
      <c r="I46" s="14"/>
      <c r="J46" s="42"/>
      <c r="V46" s="393"/>
      <c r="W46" s="393"/>
      <c r="X46" s="393"/>
      <c r="Y46" s="177"/>
    </row>
    <row r="47" spans="1:33" customFormat="1" ht="13.5">
      <c r="A47" s="216" t="str">
        <f>J47</f>
        <v/>
      </c>
      <c r="B47" s="15" t="s">
        <v>11</v>
      </c>
      <c r="C47" s="16">
        <f>'Estación E1_Contagens'!BS11</f>
        <v>119</v>
      </c>
      <c r="D47" s="16">
        <f>'Estación E1_Contagens'!BT11+'Estación E1_Contagens'!BU11+'Estación E1_Contagens'!BV11</f>
        <v>3</v>
      </c>
      <c r="E47" s="16">
        <f>'Estación E1_Contagens'!BW11+'Estación E1_Contagens'!BX11+'Estación E1_Contagens'!BY11+'Estación E1_Contagens'!BZ11</f>
        <v>4</v>
      </c>
      <c r="F47" s="16">
        <f>'Estación E1_Contagens'!CA11</f>
        <v>0</v>
      </c>
      <c r="G47" s="16">
        <f>'Estación E1_Contagens'!CB11</f>
        <v>0</v>
      </c>
      <c r="H47" s="16">
        <f>'Estación E1_Contagens'!CC11</f>
        <v>126</v>
      </c>
      <c r="I47" s="168" t="str">
        <f>IF(J47=1,"HORA PICO DIA","")</f>
        <v/>
      </c>
      <c r="J47" s="166" t="str">
        <f>'Estación E1_Contagens'!CD11</f>
        <v/>
      </c>
      <c r="V47" s="15" t="s">
        <v>11</v>
      </c>
      <c r="W47" s="16">
        <f>C47</f>
        <v>119</v>
      </c>
      <c r="X47" s="16">
        <f>E47</f>
        <v>4</v>
      </c>
      <c r="Y47" s="180"/>
    </row>
    <row r="48" spans="1:33" customFormat="1" ht="13.5">
      <c r="A48" s="216" t="str">
        <f t="shared" ref="A48:A70" si="18">J48</f>
        <v/>
      </c>
      <c r="B48" s="15" t="s">
        <v>12</v>
      </c>
      <c r="C48" s="16">
        <f>'Estación E1_Contagens'!BS12</f>
        <v>80</v>
      </c>
      <c r="D48" s="16">
        <f>'Estación E1_Contagens'!BT12+'Estación E1_Contagens'!BU12+'Estación E1_Contagens'!BV12</f>
        <v>0</v>
      </c>
      <c r="E48" s="16">
        <f>'Estación E1_Contagens'!BW12+'Estación E1_Contagens'!BX12+'Estación E1_Contagens'!BY12+'Estación E1_Contagens'!BZ12</f>
        <v>1</v>
      </c>
      <c r="F48" s="16">
        <f>'Estación E1_Contagens'!CA12</f>
        <v>0</v>
      </c>
      <c r="G48" s="16">
        <f>'Estación E1_Contagens'!CB12</f>
        <v>0</v>
      </c>
      <c r="H48" s="16">
        <f>'Estación E1_Contagens'!CC12</f>
        <v>81</v>
      </c>
      <c r="I48" s="168" t="str">
        <f t="shared" ref="I48:I52" si="19">IF(J48=1,"HORA PICO DIA","")</f>
        <v/>
      </c>
      <c r="J48" s="166" t="str">
        <f>'Estación E1_Contagens'!CD12</f>
        <v/>
      </c>
      <c r="V48" s="15" t="s">
        <v>12</v>
      </c>
      <c r="W48" s="16">
        <f t="shared" ref="W48:W70" si="20">C48</f>
        <v>80</v>
      </c>
      <c r="X48" s="16">
        <f t="shared" ref="X48:X70" si="21">E48</f>
        <v>1</v>
      </c>
      <c r="Y48" s="180"/>
    </row>
    <row r="49" spans="1:25" customFormat="1" ht="13.5">
      <c r="A49" s="216" t="str">
        <f t="shared" si="18"/>
        <v/>
      </c>
      <c r="B49" s="15" t="s">
        <v>13</v>
      </c>
      <c r="C49" s="16">
        <f>'Estación E1_Contagens'!BS13</f>
        <v>73</v>
      </c>
      <c r="D49" s="16">
        <f>'Estación E1_Contagens'!BT13+'Estación E1_Contagens'!BU13+'Estación E1_Contagens'!BV13</f>
        <v>0</v>
      </c>
      <c r="E49" s="16">
        <f>'Estación E1_Contagens'!BW13+'Estación E1_Contagens'!BX13+'Estación E1_Contagens'!BY13+'Estación E1_Contagens'!BZ13</f>
        <v>5</v>
      </c>
      <c r="F49" s="16">
        <f>'Estación E1_Contagens'!CA13</f>
        <v>0</v>
      </c>
      <c r="G49" s="16">
        <f>'Estación E1_Contagens'!CB13</f>
        <v>0</v>
      </c>
      <c r="H49" s="16">
        <f>'Estación E1_Contagens'!CC13</f>
        <v>78</v>
      </c>
      <c r="I49" s="168" t="str">
        <f t="shared" si="19"/>
        <v/>
      </c>
      <c r="J49" s="166" t="str">
        <f>'Estación E1_Contagens'!CD13</f>
        <v/>
      </c>
      <c r="V49" s="15" t="s">
        <v>13</v>
      </c>
      <c r="W49" s="16">
        <f t="shared" si="20"/>
        <v>73</v>
      </c>
      <c r="X49" s="16">
        <f t="shared" si="21"/>
        <v>5</v>
      </c>
      <c r="Y49" s="180"/>
    </row>
    <row r="50" spans="1:25" customFormat="1" ht="13.5">
      <c r="A50" s="216" t="str">
        <f t="shared" si="18"/>
        <v/>
      </c>
      <c r="B50" s="15" t="s">
        <v>14</v>
      </c>
      <c r="C50" s="16">
        <f>'Estación E1_Contagens'!BS14</f>
        <v>57</v>
      </c>
      <c r="D50" s="16">
        <f>'Estación E1_Contagens'!BT14+'Estación E1_Contagens'!BU14+'Estación E1_Contagens'!BV14</f>
        <v>0</v>
      </c>
      <c r="E50" s="16">
        <f>'Estación E1_Contagens'!BW14+'Estación E1_Contagens'!BX14+'Estación E1_Contagens'!BY14+'Estación E1_Contagens'!BZ14</f>
        <v>1</v>
      </c>
      <c r="F50" s="16">
        <f>'Estación E1_Contagens'!CA14</f>
        <v>0</v>
      </c>
      <c r="G50" s="16">
        <f>'Estación E1_Contagens'!CB14</f>
        <v>0</v>
      </c>
      <c r="H50" s="16">
        <f>'Estación E1_Contagens'!CC14</f>
        <v>58</v>
      </c>
      <c r="I50" s="168" t="str">
        <f t="shared" si="19"/>
        <v/>
      </c>
      <c r="J50" s="166" t="str">
        <f>'Estación E1_Contagens'!CD14</f>
        <v/>
      </c>
      <c r="V50" s="15" t="s">
        <v>14</v>
      </c>
      <c r="W50" s="16">
        <f t="shared" si="20"/>
        <v>57</v>
      </c>
      <c r="X50" s="16">
        <f t="shared" si="21"/>
        <v>1</v>
      </c>
      <c r="Y50" s="180"/>
    </row>
    <row r="51" spans="1:25" customFormat="1" ht="13.5">
      <c r="A51" s="216" t="str">
        <f t="shared" si="18"/>
        <v/>
      </c>
      <c r="B51" s="15" t="s">
        <v>15</v>
      </c>
      <c r="C51" s="16">
        <f>'Estación E1_Contagens'!BS15</f>
        <v>91</v>
      </c>
      <c r="D51" s="16">
        <f>'Estación E1_Contagens'!BT15+'Estación E1_Contagens'!BU15+'Estación E1_Contagens'!BV15</f>
        <v>4</v>
      </c>
      <c r="E51" s="16">
        <f>'Estación E1_Contagens'!BW15+'Estación E1_Contagens'!BX15+'Estación E1_Contagens'!BY15+'Estación E1_Contagens'!BZ15</f>
        <v>6</v>
      </c>
      <c r="F51" s="16">
        <f>'Estación E1_Contagens'!CA15</f>
        <v>0</v>
      </c>
      <c r="G51" s="16">
        <f>'Estación E1_Contagens'!CB15</f>
        <v>0</v>
      </c>
      <c r="H51" s="16">
        <f>'Estación E1_Contagens'!CC15</f>
        <v>101</v>
      </c>
      <c r="I51" s="168" t="str">
        <f t="shared" si="19"/>
        <v/>
      </c>
      <c r="J51" s="166" t="str">
        <f>'Estación E1_Contagens'!CD15</f>
        <v/>
      </c>
      <c r="V51" s="15" t="s">
        <v>15</v>
      </c>
      <c r="W51" s="16">
        <f t="shared" si="20"/>
        <v>91</v>
      </c>
      <c r="X51" s="16">
        <f t="shared" si="21"/>
        <v>6</v>
      </c>
      <c r="Y51" s="180"/>
    </row>
    <row r="52" spans="1:25" customFormat="1" ht="13.5">
      <c r="A52" s="216" t="str">
        <f t="shared" si="18"/>
        <v/>
      </c>
      <c r="B52" s="15" t="s">
        <v>16</v>
      </c>
      <c r="C52" s="16">
        <f>'Estación E1_Contagens'!BS16</f>
        <v>156</v>
      </c>
      <c r="D52" s="16">
        <f>'Estación E1_Contagens'!BT16+'Estación E1_Contagens'!BU16+'Estación E1_Contagens'!BV16</f>
        <v>3</v>
      </c>
      <c r="E52" s="16">
        <f>'Estación E1_Contagens'!BW16+'Estación E1_Contagens'!BX16+'Estación E1_Contagens'!BY16+'Estación E1_Contagens'!BZ16</f>
        <v>15</v>
      </c>
      <c r="F52" s="16">
        <f>'Estación E1_Contagens'!CA16</f>
        <v>2</v>
      </c>
      <c r="G52" s="16">
        <f>'Estación E1_Contagens'!CB16</f>
        <v>0</v>
      </c>
      <c r="H52" s="16">
        <f>'Estación E1_Contagens'!CC16</f>
        <v>176</v>
      </c>
      <c r="I52" s="168" t="str">
        <f t="shared" si="19"/>
        <v/>
      </c>
      <c r="J52" s="166" t="str">
        <f>'Estación E1_Contagens'!CD16</f>
        <v/>
      </c>
      <c r="V52" s="15" t="s">
        <v>16</v>
      </c>
      <c r="W52" s="16">
        <f t="shared" si="20"/>
        <v>156</v>
      </c>
      <c r="X52" s="16">
        <f t="shared" si="21"/>
        <v>15</v>
      </c>
      <c r="Y52" s="180"/>
    </row>
    <row r="53" spans="1:25" customFormat="1" ht="13.5">
      <c r="A53" s="216" t="str">
        <f t="shared" si="18"/>
        <v/>
      </c>
      <c r="B53" s="15" t="s">
        <v>17</v>
      </c>
      <c r="C53" s="16">
        <f>'Estación E1_Contagens'!BS17</f>
        <v>353</v>
      </c>
      <c r="D53" s="16">
        <f>'Estación E1_Contagens'!BT17+'Estación E1_Contagens'!BU17+'Estación E1_Contagens'!BV17</f>
        <v>6</v>
      </c>
      <c r="E53" s="16">
        <f>'Estación E1_Contagens'!BW17+'Estación E1_Contagens'!BX17+'Estación E1_Contagens'!BY17+'Estación E1_Contagens'!BZ17</f>
        <v>25</v>
      </c>
      <c r="F53" s="16">
        <f>'Estación E1_Contagens'!CA17</f>
        <v>2</v>
      </c>
      <c r="G53" s="16">
        <f>'Estación E1_Contagens'!CB17</f>
        <v>0</v>
      </c>
      <c r="H53" s="16">
        <f>'Estación E1_Contagens'!CC17</f>
        <v>386</v>
      </c>
      <c r="I53" s="169" t="str">
        <f>IF(J53=1,"HORA PICO DIA/MANHÃ",IF(J53=2,"HORA PICO MANHÃ",""))</f>
        <v/>
      </c>
      <c r="J53" s="166" t="str">
        <f>'Estación E1_Contagens'!CD17</f>
        <v/>
      </c>
      <c r="V53" s="15" t="s">
        <v>17</v>
      </c>
      <c r="W53" s="16">
        <f t="shared" si="20"/>
        <v>353</v>
      </c>
      <c r="X53" s="16">
        <f t="shared" si="21"/>
        <v>25</v>
      </c>
      <c r="Y53" s="180"/>
    </row>
    <row r="54" spans="1:25" customFormat="1" ht="13.5">
      <c r="A54" s="216" t="str">
        <f t="shared" si="18"/>
        <v/>
      </c>
      <c r="B54" s="15" t="s">
        <v>18</v>
      </c>
      <c r="C54" s="16">
        <f>'Estación E1_Contagens'!BS18</f>
        <v>522</v>
      </c>
      <c r="D54" s="16">
        <f>'Estación E1_Contagens'!BT18+'Estación E1_Contagens'!BU18+'Estación E1_Contagens'!BV18</f>
        <v>10</v>
      </c>
      <c r="E54" s="16">
        <f>'Estación E1_Contagens'!BW18+'Estación E1_Contagens'!BX18+'Estación E1_Contagens'!BY18+'Estación E1_Contagens'!BZ18</f>
        <v>22</v>
      </c>
      <c r="F54" s="16">
        <f>'Estación E1_Contagens'!CA18</f>
        <v>1</v>
      </c>
      <c r="G54" s="16">
        <f>'Estación E1_Contagens'!CB18</f>
        <v>0</v>
      </c>
      <c r="H54" s="16">
        <f>'Estación E1_Contagens'!CC18</f>
        <v>555</v>
      </c>
      <c r="I54" s="167" t="str">
        <f t="shared" ref="I54:I56" si="22">IF(J54=1,"HORA PICO DIA/MANHÃ",IF(J54=2,"HORA PICO MANHÃ",""))</f>
        <v/>
      </c>
      <c r="J54" s="166" t="str">
        <f>'Estación E1_Contagens'!CD18</f>
        <v/>
      </c>
      <c r="V54" s="15" t="s">
        <v>18</v>
      </c>
      <c r="W54" s="16">
        <f t="shared" si="20"/>
        <v>522</v>
      </c>
      <c r="X54" s="16">
        <f t="shared" si="21"/>
        <v>22</v>
      </c>
      <c r="Y54" s="180"/>
    </row>
    <row r="55" spans="1:25" customFormat="1" ht="13.5">
      <c r="A55" s="216" t="str">
        <f t="shared" si="18"/>
        <v/>
      </c>
      <c r="B55" s="15" t="s">
        <v>19</v>
      </c>
      <c r="C55" s="16">
        <f>'Estación E1_Contagens'!BS19</f>
        <v>510</v>
      </c>
      <c r="D55" s="16">
        <f>'Estación E1_Contagens'!BT19+'Estación E1_Contagens'!BU19+'Estación E1_Contagens'!BV19</f>
        <v>8</v>
      </c>
      <c r="E55" s="16">
        <f>'Estación E1_Contagens'!BW19+'Estación E1_Contagens'!BX19+'Estación E1_Contagens'!BY19+'Estación E1_Contagens'!BZ19</f>
        <v>45</v>
      </c>
      <c r="F55" s="16">
        <f>'Estación E1_Contagens'!CA19</f>
        <v>0</v>
      </c>
      <c r="G55" s="16">
        <f>'Estación E1_Contagens'!CB19</f>
        <v>0</v>
      </c>
      <c r="H55" s="16">
        <f>'Estación E1_Contagens'!CC19</f>
        <v>563</v>
      </c>
      <c r="I55" s="169" t="str">
        <f t="shared" si="22"/>
        <v/>
      </c>
      <c r="J55" s="166" t="str">
        <f>'Estación E1_Contagens'!CD19</f>
        <v/>
      </c>
      <c r="V55" s="15" t="s">
        <v>19</v>
      </c>
      <c r="W55" s="16">
        <f t="shared" si="20"/>
        <v>510</v>
      </c>
      <c r="X55" s="16">
        <f t="shared" si="21"/>
        <v>45</v>
      </c>
      <c r="Y55" s="180"/>
    </row>
    <row r="56" spans="1:25" customFormat="1" ht="13.5">
      <c r="A56" s="216">
        <f t="shared" si="18"/>
        <v>2</v>
      </c>
      <c r="B56" s="15" t="s">
        <v>20</v>
      </c>
      <c r="C56" s="16">
        <f>'Estación E1_Contagens'!BS20</f>
        <v>520</v>
      </c>
      <c r="D56" s="16">
        <f>'Estación E1_Contagens'!BT20+'Estación E1_Contagens'!BU20+'Estación E1_Contagens'!BV20</f>
        <v>16</v>
      </c>
      <c r="E56" s="16">
        <f>'Estación E1_Contagens'!BW20+'Estación E1_Contagens'!BX20+'Estación E1_Contagens'!BY20+'Estación E1_Contagens'!BZ20</f>
        <v>27</v>
      </c>
      <c r="F56" s="16">
        <f>'Estación E1_Contagens'!CA20</f>
        <v>20</v>
      </c>
      <c r="G56" s="16">
        <f>'Estación E1_Contagens'!CB20</f>
        <v>0</v>
      </c>
      <c r="H56" s="16">
        <f>'Estación E1_Contagens'!CC20</f>
        <v>583</v>
      </c>
      <c r="I56" s="169" t="str">
        <f t="shared" si="22"/>
        <v>HORA PICO MANHÃ</v>
      </c>
      <c r="J56" s="166">
        <f>'Estación E1_Contagens'!CD20</f>
        <v>2</v>
      </c>
      <c r="V56" s="15" t="s">
        <v>20</v>
      </c>
      <c r="W56" s="16">
        <f t="shared" si="20"/>
        <v>520</v>
      </c>
      <c r="X56" s="16">
        <f t="shared" si="21"/>
        <v>27</v>
      </c>
      <c r="Y56" s="180"/>
    </row>
    <row r="57" spans="1:25" customFormat="1" ht="13.5">
      <c r="A57" s="216" t="str">
        <f t="shared" si="18"/>
        <v/>
      </c>
      <c r="B57" s="15" t="s">
        <v>21</v>
      </c>
      <c r="C57" s="16">
        <f>'Estación E1_Contagens'!BS21</f>
        <v>490</v>
      </c>
      <c r="D57" s="16">
        <f>'Estación E1_Contagens'!BT21+'Estación E1_Contagens'!BU21+'Estación E1_Contagens'!BV21</f>
        <v>6</v>
      </c>
      <c r="E57" s="16">
        <f>'Estación E1_Contagens'!BW21+'Estación E1_Contagens'!BX21+'Estación E1_Contagens'!BY21+'Estación E1_Contagens'!BZ21</f>
        <v>32</v>
      </c>
      <c r="F57" s="16">
        <f>'Estación E1_Contagens'!CA21</f>
        <v>1</v>
      </c>
      <c r="G57" s="16">
        <f>'Estación E1_Contagens'!CB21</f>
        <v>2</v>
      </c>
      <c r="H57" s="16">
        <f>'Estación E1_Contagens'!CC21</f>
        <v>531</v>
      </c>
      <c r="I57" s="168" t="str">
        <f t="shared" ref="I57:I62" si="23">IF(J57=1,"HORA PICO DIA","")</f>
        <v/>
      </c>
      <c r="J57" s="166" t="str">
        <f>'Estación E1_Contagens'!CD21</f>
        <v/>
      </c>
      <c r="V57" s="15" t="s">
        <v>21</v>
      </c>
      <c r="W57" s="16">
        <f t="shared" si="20"/>
        <v>490</v>
      </c>
      <c r="X57" s="16">
        <f t="shared" si="21"/>
        <v>32</v>
      </c>
      <c r="Y57" s="180"/>
    </row>
    <row r="58" spans="1:25" customFormat="1" ht="13.5">
      <c r="A58" s="216" t="str">
        <f t="shared" si="18"/>
        <v/>
      </c>
      <c r="B58" s="15" t="s">
        <v>22</v>
      </c>
      <c r="C58" s="16">
        <f>'Estación E1_Contagens'!BS22</f>
        <v>419</v>
      </c>
      <c r="D58" s="16">
        <f>'Estación E1_Contagens'!BT22+'Estación E1_Contagens'!BU22+'Estación E1_Contagens'!BV22</f>
        <v>5</v>
      </c>
      <c r="E58" s="16">
        <f>'Estación E1_Contagens'!BW22+'Estación E1_Contagens'!BX22+'Estación E1_Contagens'!BY22+'Estación E1_Contagens'!BZ22</f>
        <v>34</v>
      </c>
      <c r="F58" s="16">
        <f>'Estación E1_Contagens'!CA22</f>
        <v>1</v>
      </c>
      <c r="G58" s="16">
        <f>'Estación E1_Contagens'!CB22</f>
        <v>0</v>
      </c>
      <c r="H58" s="16">
        <f>'Estación E1_Contagens'!CC22</f>
        <v>459</v>
      </c>
      <c r="I58" s="168" t="str">
        <f t="shared" si="23"/>
        <v/>
      </c>
      <c r="J58" s="166" t="str">
        <f>'Estación E1_Contagens'!CD22</f>
        <v/>
      </c>
      <c r="V58" s="15" t="s">
        <v>22</v>
      </c>
      <c r="W58" s="16">
        <f t="shared" si="20"/>
        <v>419</v>
      </c>
      <c r="X58" s="16">
        <f t="shared" si="21"/>
        <v>34</v>
      </c>
      <c r="Y58" s="180"/>
    </row>
    <row r="59" spans="1:25" customFormat="1" ht="13.5">
      <c r="A59" s="216" t="str">
        <f t="shared" si="18"/>
        <v/>
      </c>
      <c r="B59" s="15" t="s">
        <v>23</v>
      </c>
      <c r="C59" s="16">
        <f>'Estación E1_Contagens'!BS23</f>
        <v>440</v>
      </c>
      <c r="D59" s="16">
        <f>'Estación E1_Contagens'!BT23+'Estación E1_Contagens'!BU23+'Estación E1_Contagens'!BV23</f>
        <v>4</v>
      </c>
      <c r="E59" s="16">
        <f>'Estación E1_Contagens'!BW23+'Estación E1_Contagens'!BX23+'Estación E1_Contagens'!BY23+'Estación E1_Contagens'!BZ23</f>
        <v>30</v>
      </c>
      <c r="F59" s="16">
        <f>'Estación E1_Contagens'!CA23</f>
        <v>1</v>
      </c>
      <c r="G59" s="16">
        <f>'Estación E1_Contagens'!CB23</f>
        <v>0</v>
      </c>
      <c r="H59" s="16">
        <f>'Estación E1_Contagens'!CC23</f>
        <v>475</v>
      </c>
      <c r="I59" s="168" t="str">
        <f t="shared" si="23"/>
        <v/>
      </c>
      <c r="J59" s="166" t="str">
        <f>'Estación E1_Contagens'!CD23</f>
        <v/>
      </c>
      <c r="V59" s="15" t="s">
        <v>23</v>
      </c>
      <c r="W59" s="16">
        <f t="shared" si="20"/>
        <v>440</v>
      </c>
      <c r="X59" s="16">
        <f t="shared" si="21"/>
        <v>30</v>
      </c>
      <c r="Y59" s="180"/>
    </row>
    <row r="60" spans="1:25" customFormat="1" ht="13.5">
      <c r="A60" s="216" t="str">
        <f t="shared" si="18"/>
        <v/>
      </c>
      <c r="B60" s="15" t="s">
        <v>24</v>
      </c>
      <c r="C60" s="16">
        <f>'Estación E1_Contagens'!BS24</f>
        <v>392</v>
      </c>
      <c r="D60" s="16">
        <f>'Estación E1_Contagens'!BT24+'Estación E1_Contagens'!BU24+'Estación E1_Contagens'!BV24</f>
        <v>4</v>
      </c>
      <c r="E60" s="16">
        <f>'Estación E1_Contagens'!BW24+'Estación E1_Contagens'!BX24+'Estación E1_Contagens'!BY24+'Estación E1_Contagens'!BZ24</f>
        <v>22</v>
      </c>
      <c r="F60" s="16">
        <f>'Estación E1_Contagens'!CA24</f>
        <v>0</v>
      </c>
      <c r="G60" s="16">
        <f>'Estación E1_Contagens'!CB24</f>
        <v>0</v>
      </c>
      <c r="H60" s="16">
        <f>'Estación E1_Contagens'!CC24</f>
        <v>418</v>
      </c>
      <c r="I60" s="168" t="str">
        <f t="shared" si="23"/>
        <v/>
      </c>
      <c r="J60" s="166" t="str">
        <f>'Estación E1_Contagens'!CD24</f>
        <v/>
      </c>
      <c r="V60" s="15" t="s">
        <v>24</v>
      </c>
      <c r="W60" s="16">
        <f t="shared" si="20"/>
        <v>392</v>
      </c>
      <c r="X60" s="16">
        <f t="shared" si="21"/>
        <v>22</v>
      </c>
      <c r="Y60" s="180"/>
    </row>
    <row r="61" spans="1:25" customFormat="1" ht="13.5">
      <c r="A61" s="216" t="str">
        <f t="shared" si="18"/>
        <v/>
      </c>
      <c r="B61" s="15" t="s">
        <v>25</v>
      </c>
      <c r="C61" s="16">
        <f>'Estación E1_Contagens'!BS25</f>
        <v>512</v>
      </c>
      <c r="D61" s="16">
        <f>'Estación E1_Contagens'!BT25+'Estación E1_Contagens'!BU25+'Estación E1_Contagens'!BV25</f>
        <v>6</v>
      </c>
      <c r="E61" s="16">
        <f>'Estación E1_Contagens'!BW25+'Estación E1_Contagens'!BX25+'Estación E1_Contagens'!BY25+'Estación E1_Contagens'!BZ25</f>
        <v>28</v>
      </c>
      <c r="F61" s="16">
        <f>'Estación E1_Contagens'!CA25</f>
        <v>0</v>
      </c>
      <c r="G61" s="16">
        <f>'Estación E1_Contagens'!CB25</f>
        <v>0</v>
      </c>
      <c r="H61" s="16">
        <f>'Estación E1_Contagens'!CC25</f>
        <v>546</v>
      </c>
      <c r="I61" s="168" t="str">
        <f t="shared" si="23"/>
        <v/>
      </c>
      <c r="J61" s="166" t="str">
        <f>'Estación E1_Contagens'!CD25</f>
        <v/>
      </c>
      <c r="V61" s="15" t="s">
        <v>25</v>
      </c>
      <c r="W61" s="16">
        <f t="shared" si="20"/>
        <v>512</v>
      </c>
      <c r="X61" s="16">
        <f t="shared" si="21"/>
        <v>28</v>
      </c>
      <c r="Y61" s="180"/>
    </row>
    <row r="62" spans="1:25" customFormat="1" ht="13.5">
      <c r="A62" s="216" t="str">
        <f t="shared" si="18"/>
        <v/>
      </c>
      <c r="B62" s="15" t="s">
        <v>26</v>
      </c>
      <c r="C62" s="16">
        <f>'Estación E1_Contagens'!BS26</f>
        <v>526</v>
      </c>
      <c r="D62" s="16">
        <f>'Estación E1_Contagens'!BT26+'Estación E1_Contagens'!BU26+'Estación E1_Contagens'!BV26</f>
        <v>4</v>
      </c>
      <c r="E62" s="16">
        <f>'Estación E1_Contagens'!BW26+'Estación E1_Contagens'!BX26+'Estación E1_Contagens'!BY26+'Estación E1_Contagens'!BZ26</f>
        <v>31</v>
      </c>
      <c r="F62" s="16">
        <f>'Estación E1_Contagens'!CA26</f>
        <v>1</v>
      </c>
      <c r="G62" s="16">
        <f>'Estación E1_Contagens'!CB26</f>
        <v>0</v>
      </c>
      <c r="H62" s="16">
        <f>'Estación E1_Contagens'!CC26</f>
        <v>562</v>
      </c>
      <c r="I62" s="168" t="str">
        <f t="shared" si="23"/>
        <v/>
      </c>
      <c r="J62" s="166" t="str">
        <f>'Estación E1_Contagens'!CD26</f>
        <v/>
      </c>
      <c r="V62" s="15" t="s">
        <v>26</v>
      </c>
      <c r="W62" s="16">
        <f t="shared" si="20"/>
        <v>526</v>
      </c>
      <c r="X62" s="16">
        <f t="shared" si="21"/>
        <v>31</v>
      </c>
      <c r="Y62" s="180"/>
    </row>
    <row r="63" spans="1:25" customFormat="1" ht="13.5">
      <c r="A63" s="216" t="str">
        <f t="shared" si="18"/>
        <v/>
      </c>
      <c r="B63" s="15" t="s">
        <v>27</v>
      </c>
      <c r="C63" s="16">
        <f>'Estación E1_Contagens'!BS27</f>
        <v>586</v>
      </c>
      <c r="D63" s="16">
        <f>'Estación E1_Contagens'!BT27+'Estación E1_Contagens'!BU27+'Estación E1_Contagens'!BV27</f>
        <v>5</v>
      </c>
      <c r="E63" s="16">
        <f>'Estación E1_Contagens'!BW27+'Estación E1_Contagens'!BX27+'Estación E1_Contagens'!BY27+'Estación E1_Contagens'!BZ27</f>
        <v>25</v>
      </c>
      <c r="F63" s="16">
        <f>'Estación E1_Contagens'!CA27</f>
        <v>0</v>
      </c>
      <c r="G63" s="16">
        <f>'Estación E1_Contagens'!CB27</f>
        <v>0</v>
      </c>
      <c r="H63" s="16">
        <f>'Estación E1_Contagens'!CC27</f>
        <v>616</v>
      </c>
      <c r="I63" s="167" t="str">
        <f t="shared" ref="I63:I64" si="24">IF(J63=1,"HORA PICO DIA/TARDE",IF(J63=3,"HORA PICO TARDE",""))</f>
        <v/>
      </c>
      <c r="J63" s="166" t="str">
        <f>'Estación E1_Contagens'!CD27</f>
        <v/>
      </c>
      <c r="V63" s="15" t="s">
        <v>27</v>
      </c>
      <c r="W63" s="16">
        <f t="shared" si="20"/>
        <v>586</v>
      </c>
      <c r="X63" s="16">
        <f t="shared" si="21"/>
        <v>25</v>
      </c>
      <c r="Y63" s="180"/>
    </row>
    <row r="64" spans="1:25" customFormat="1" ht="13.5">
      <c r="A64" s="216">
        <f t="shared" si="18"/>
        <v>1</v>
      </c>
      <c r="B64" s="15" t="s">
        <v>28</v>
      </c>
      <c r="C64" s="16">
        <f>'Estación E1_Contagens'!BS28</f>
        <v>615</v>
      </c>
      <c r="D64" s="16">
        <f>'Estación E1_Contagens'!BT28+'Estación E1_Contagens'!BU28+'Estación E1_Contagens'!BV28</f>
        <v>5</v>
      </c>
      <c r="E64" s="16">
        <f>'Estación E1_Contagens'!BW28+'Estación E1_Contagens'!BX28+'Estación E1_Contagens'!BY28+'Estación E1_Contagens'!BZ28</f>
        <v>24</v>
      </c>
      <c r="F64" s="16">
        <f>'Estación E1_Contagens'!CA28</f>
        <v>6</v>
      </c>
      <c r="G64" s="16">
        <f>'Estación E1_Contagens'!CB28</f>
        <v>0</v>
      </c>
      <c r="H64" s="16">
        <f>'Estación E1_Contagens'!CC28</f>
        <v>650</v>
      </c>
      <c r="I64" s="167" t="str">
        <f t="shared" si="24"/>
        <v>HORA PICO DIA/TARDE</v>
      </c>
      <c r="J64" s="166">
        <f>'Estación E1_Contagens'!CD28</f>
        <v>1</v>
      </c>
      <c r="V64" s="15" t="s">
        <v>28</v>
      </c>
      <c r="W64" s="16">
        <f t="shared" si="20"/>
        <v>615</v>
      </c>
      <c r="X64" s="16">
        <f t="shared" si="21"/>
        <v>24</v>
      </c>
      <c r="Y64" s="180"/>
    </row>
    <row r="65" spans="1:29" customFormat="1" ht="13.5">
      <c r="A65" s="216" t="str">
        <f t="shared" si="18"/>
        <v/>
      </c>
      <c r="B65" s="15" t="s">
        <v>29</v>
      </c>
      <c r="C65" s="16">
        <f>'Estación E1_Contagens'!BS29</f>
        <v>616</v>
      </c>
      <c r="D65" s="16">
        <f>'Estación E1_Contagens'!BT29+'Estación E1_Contagens'!BU29+'Estación E1_Contagens'!BV29</f>
        <v>4</v>
      </c>
      <c r="E65" s="16">
        <f>'Estación E1_Contagens'!BW29+'Estación E1_Contagens'!BX29+'Estación E1_Contagens'!BY29+'Estación E1_Contagens'!BZ29</f>
        <v>17</v>
      </c>
      <c r="F65" s="16">
        <f>'Estación E1_Contagens'!CA29</f>
        <v>5</v>
      </c>
      <c r="G65" s="16">
        <f>'Estación E1_Contagens'!CB29</f>
        <v>0</v>
      </c>
      <c r="H65" s="16">
        <f>'Estación E1_Contagens'!CC29</f>
        <v>642</v>
      </c>
      <c r="I65" s="167" t="str">
        <f>IF(J65=1,"HORA PICO DIA/TARDE",IF(J65=3,"HORA PICO TARDE",""))</f>
        <v/>
      </c>
      <c r="J65" s="166" t="str">
        <f>'Estación E1_Contagens'!CD29</f>
        <v/>
      </c>
      <c r="V65" s="15" t="s">
        <v>29</v>
      </c>
      <c r="W65" s="16">
        <f t="shared" si="20"/>
        <v>616</v>
      </c>
      <c r="X65" s="16">
        <f t="shared" si="21"/>
        <v>17</v>
      </c>
      <c r="Y65" s="180"/>
    </row>
    <row r="66" spans="1:29" customFormat="1" ht="13.5">
      <c r="A66" s="216" t="str">
        <f t="shared" si="18"/>
        <v/>
      </c>
      <c r="B66" s="15" t="s">
        <v>30</v>
      </c>
      <c r="C66" s="16">
        <f>'Estación E1_Contagens'!BS30</f>
        <v>628</v>
      </c>
      <c r="D66" s="16">
        <f>'Estación E1_Contagens'!BT30+'Estación E1_Contagens'!BU30+'Estación E1_Contagens'!BV30</f>
        <v>1</v>
      </c>
      <c r="E66" s="16">
        <f>'Estación E1_Contagens'!BW30+'Estación E1_Contagens'!BX30+'Estación E1_Contagens'!BY30+'Estación E1_Contagens'!BZ30</f>
        <v>13</v>
      </c>
      <c r="F66" s="16">
        <f>'Estación E1_Contagens'!CA30</f>
        <v>2</v>
      </c>
      <c r="G66" s="16">
        <f>'Estación E1_Contagens'!CB30</f>
        <v>0</v>
      </c>
      <c r="H66" s="16">
        <f>'Estación E1_Contagens'!CC30</f>
        <v>644</v>
      </c>
      <c r="I66" s="167" t="str">
        <f t="shared" ref="I66" si="25">IF(J66=1,"HORA PICO DIA/TARDE",IF(J66=3,"HORA PICO TARDE",""))</f>
        <v/>
      </c>
      <c r="J66" s="166" t="str">
        <f>'Estación E1_Contagens'!CD30</f>
        <v/>
      </c>
      <c r="V66" s="15" t="s">
        <v>30</v>
      </c>
      <c r="W66" s="16">
        <f t="shared" si="20"/>
        <v>628</v>
      </c>
      <c r="X66" s="16">
        <f t="shared" si="21"/>
        <v>13</v>
      </c>
      <c r="Y66" s="180"/>
    </row>
    <row r="67" spans="1:29" customFormat="1" ht="13.5">
      <c r="A67" s="216" t="str">
        <f t="shared" si="18"/>
        <v/>
      </c>
      <c r="B67" s="15" t="s">
        <v>31</v>
      </c>
      <c r="C67" s="16">
        <f>'Estación E1_Contagens'!BS31</f>
        <v>625</v>
      </c>
      <c r="D67" s="16">
        <f>'Estación E1_Contagens'!BT31+'Estación E1_Contagens'!BU31+'Estación E1_Contagens'!BV31</f>
        <v>3</v>
      </c>
      <c r="E67" s="16">
        <f>'Estación E1_Contagens'!BW31+'Estación E1_Contagens'!BX31+'Estación E1_Contagens'!BY31+'Estación E1_Contagens'!BZ31</f>
        <v>18</v>
      </c>
      <c r="F67" s="16">
        <f>'Estación E1_Contagens'!CA31</f>
        <v>0</v>
      </c>
      <c r="G67" s="16">
        <f>'Estación E1_Contagens'!CB31</f>
        <v>0</v>
      </c>
      <c r="H67" s="16">
        <f>'Estación E1_Contagens'!CC31</f>
        <v>646</v>
      </c>
      <c r="I67" s="168" t="str">
        <f t="shared" ref="I67:I70" si="26">IF(J67=1,"HORA PICO DIA","")</f>
        <v/>
      </c>
      <c r="J67" s="166" t="str">
        <f>'Estación E1_Contagens'!CD31</f>
        <v/>
      </c>
      <c r="V67" s="15" t="s">
        <v>31</v>
      </c>
      <c r="W67" s="16">
        <f t="shared" si="20"/>
        <v>625</v>
      </c>
      <c r="X67" s="16">
        <f t="shared" si="21"/>
        <v>18</v>
      </c>
      <c r="Y67" s="180"/>
    </row>
    <row r="68" spans="1:29" customFormat="1" ht="13.5">
      <c r="A68" s="216" t="str">
        <f t="shared" si="18"/>
        <v/>
      </c>
      <c r="B68" s="15" t="s">
        <v>32</v>
      </c>
      <c r="C68" s="16">
        <f>'Estación E1_Contagens'!BS32</f>
        <v>489</v>
      </c>
      <c r="D68" s="16">
        <f>'Estación E1_Contagens'!BT32+'Estación E1_Contagens'!BU32+'Estación E1_Contagens'!BV32</f>
        <v>2</v>
      </c>
      <c r="E68" s="16">
        <f>'Estación E1_Contagens'!BW32+'Estación E1_Contagens'!BX32+'Estación E1_Contagens'!BY32+'Estación E1_Contagens'!BZ32</f>
        <v>6</v>
      </c>
      <c r="F68" s="16">
        <f>'Estación E1_Contagens'!CA32</f>
        <v>0</v>
      </c>
      <c r="G68" s="16">
        <f>'Estación E1_Contagens'!CB32</f>
        <v>0</v>
      </c>
      <c r="H68" s="16">
        <f>'Estación E1_Contagens'!CC32</f>
        <v>497</v>
      </c>
      <c r="I68" s="168" t="str">
        <f t="shared" si="26"/>
        <v/>
      </c>
      <c r="J68" s="166" t="str">
        <f>'Estación E1_Contagens'!CD32</f>
        <v/>
      </c>
      <c r="V68" s="15" t="s">
        <v>32</v>
      </c>
      <c r="W68" s="16">
        <f t="shared" si="20"/>
        <v>489</v>
      </c>
      <c r="X68" s="16">
        <f t="shared" si="21"/>
        <v>6</v>
      </c>
      <c r="Y68" s="180"/>
    </row>
    <row r="69" spans="1:29" customFormat="1" ht="13.5">
      <c r="A69" s="216" t="str">
        <f t="shared" si="18"/>
        <v/>
      </c>
      <c r="B69" s="15" t="s">
        <v>33</v>
      </c>
      <c r="C69" s="16">
        <f>'Estación E1_Contagens'!BS33</f>
        <v>417</v>
      </c>
      <c r="D69" s="16">
        <f>'Estación E1_Contagens'!BT33+'Estación E1_Contagens'!BU33+'Estación E1_Contagens'!BV33</f>
        <v>8</v>
      </c>
      <c r="E69" s="16">
        <f>'Estación E1_Contagens'!BW33+'Estación E1_Contagens'!BX33+'Estación E1_Contagens'!BY33+'Estación E1_Contagens'!BZ33</f>
        <v>4</v>
      </c>
      <c r="F69" s="16">
        <f>'Estación E1_Contagens'!CA33</f>
        <v>0</v>
      </c>
      <c r="G69" s="16">
        <f>'Estación E1_Contagens'!CB33</f>
        <v>0</v>
      </c>
      <c r="H69" s="16">
        <f>'Estación E1_Contagens'!CC33</f>
        <v>429</v>
      </c>
      <c r="I69" s="168" t="str">
        <f t="shared" si="26"/>
        <v/>
      </c>
      <c r="J69" s="166" t="str">
        <f>'Estación E1_Contagens'!CD33</f>
        <v/>
      </c>
      <c r="V69" s="15" t="s">
        <v>33</v>
      </c>
      <c r="W69" s="16">
        <f t="shared" si="20"/>
        <v>417</v>
      </c>
      <c r="X69" s="16">
        <f t="shared" si="21"/>
        <v>4</v>
      </c>
      <c r="Y69" s="180"/>
    </row>
    <row r="70" spans="1:29" customFormat="1" ht="13.5">
      <c r="A70" s="216" t="str">
        <f t="shared" si="18"/>
        <v/>
      </c>
      <c r="B70" s="15" t="s">
        <v>34</v>
      </c>
      <c r="C70" s="16">
        <f>'Estación E1_Contagens'!BS34</f>
        <v>298</v>
      </c>
      <c r="D70" s="16">
        <f>'Estación E1_Contagens'!BT34+'Estación E1_Contagens'!BU34+'Estación E1_Contagens'!BV34</f>
        <v>3</v>
      </c>
      <c r="E70" s="16">
        <f>'Estación E1_Contagens'!BW34+'Estación E1_Contagens'!BX34+'Estación E1_Contagens'!BY34+'Estación E1_Contagens'!BZ34</f>
        <v>4</v>
      </c>
      <c r="F70" s="16">
        <f>'Estación E1_Contagens'!CA34</f>
        <v>0</v>
      </c>
      <c r="G70" s="16">
        <f>'Estación E1_Contagens'!CB34</f>
        <v>0</v>
      </c>
      <c r="H70" s="16">
        <f>'Estación E1_Contagens'!CC34</f>
        <v>305</v>
      </c>
      <c r="I70" s="168" t="str">
        <f t="shared" si="26"/>
        <v/>
      </c>
      <c r="J70" s="166" t="str">
        <f>'Estación E1_Contagens'!CD34</f>
        <v/>
      </c>
      <c r="V70" s="15" t="s">
        <v>34</v>
      </c>
      <c r="W70" s="16">
        <f t="shared" si="20"/>
        <v>298</v>
      </c>
      <c r="X70" s="16">
        <f t="shared" si="21"/>
        <v>4</v>
      </c>
      <c r="Y70" s="180"/>
    </row>
    <row r="71" spans="1:29" ht="13.5">
      <c r="B71" s="18"/>
      <c r="C71" s="17"/>
      <c r="D71" s="17"/>
      <c r="E71" s="17"/>
      <c r="F71" s="17"/>
      <c r="G71" s="17"/>
      <c r="H71" s="17"/>
      <c r="I71" s="175"/>
      <c r="J71" s="42"/>
      <c r="K71" s="2"/>
      <c r="L71" s="2"/>
      <c r="M71" s="2"/>
      <c r="N71" s="2"/>
      <c r="S71" s="2"/>
      <c r="V71" s="18"/>
      <c r="W71" s="17"/>
      <c r="X71" s="17"/>
    </row>
    <row r="72" spans="1:29">
      <c r="B72" s="19" t="s">
        <v>8</v>
      </c>
      <c r="C72" s="20">
        <f>SUM(C47:C70)</f>
        <v>9534</v>
      </c>
      <c r="D72" s="20">
        <f t="shared" ref="D72" si="27">SUM(D47:D70)</f>
        <v>110</v>
      </c>
      <c r="E72" s="20">
        <f>SUM(E47:E70)</f>
        <v>439</v>
      </c>
      <c r="F72" s="20">
        <f>SUM(F47:F70)</f>
        <v>42</v>
      </c>
      <c r="G72" s="20">
        <f>SUM(G47:G70)</f>
        <v>2</v>
      </c>
      <c r="H72" s="20">
        <f>SUM(H47:H70)</f>
        <v>10127</v>
      </c>
      <c r="I72" s="176"/>
      <c r="J72" s="42"/>
      <c r="K72" s="2"/>
      <c r="L72" s="2"/>
      <c r="M72" s="2"/>
      <c r="N72" s="2"/>
      <c r="S72" s="2"/>
      <c r="V72" s="19" t="s">
        <v>8</v>
      </c>
      <c r="W72" s="20">
        <f>SUM(W47:W70)</f>
        <v>9534</v>
      </c>
      <c r="X72" s="20">
        <f t="shared" ref="X72" si="28">SUM(X47:X70)</f>
        <v>439</v>
      </c>
    </row>
    <row r="73" spans="1:29" ht="13.5">
      <c r="B73" s="18"/>
    </row>
    <row r="74" spans="1:29" ht="13.5">
      <c r="B74" s="18"/>
    </row>
    <row r="75" spans="1:29" ht="13.5">
      <c r="B75" s="18"/>
    </row>
    <row r="76" spans="1:29" ht="20.25">
      <c r="B76" s="3" t="str">
        <f>'E1_ Gráficos 01'!B76</f>
        <v>ESTUDO DE CONTAGENS DE FLUXO VEICULAR</v>
      </c>
      <c r="C76" s="3"/>
      <c r="D76" s="3"/>
      <c r="E76" s="3"/>
      <c r="F76" s="3"/>
      <c r="G76" s="3"/>
      <c r="H76" s="3"/>
      <c r="I76" s="170"/>
      <c r="J76" s="3"/>
      <c r="K76" s="3"/>
      <c r="L76" s="3"/>
      <c r="M76" s="3"/>
      <c r="N76" s="3"/>
      <c r="O76" s="3"/>
      <c r="P76" s="3"/>
      <c r="Q76" s="3"/>
      <c r="R76" s="3"/>
      <c r="S76" s="40"/>
      <c r="T76" s="3"/>
      <c r="U76" s="3"/>
      <c r="V76" s="3"/>
      <c r="W76" s="3"/>
      <c r="X76" s="3"/>
      <c r="Y76" s="178"/>
      <c r="Z76" s="3"/>
      <c r="AA76" s="3"/>
      <c r="AB76" s="3"/>
      <c r="AC76" s="3"/>
    </row>
    <row r="77" spans="1:29" ht="14.25">
      <c r="B77" s="4" t="str">
        <f>'E1_ Gráficos 01'!B77</f>
        <v>VIA</v>
      </c>
      <c r="C77" s="206" t="str">
        <f>'E1_ Gráficos 01'!C77</f>
        <v>Av. Néstor Gambetta</v>
      </c>
      <c r="D77" s="206"/>
      <c r="E77" s="206"/>
      <c r="F77" s="206"/>
      <c r="G77" s="206"/>
      <c r="H77" s="207"/>
      <c r="I77" s="208"/>
      <c r="J77" s="207"/>
      <c r="K77" s="209"/>
      <c r="L77" s="86" t="str">
        <f>'E1_ Gráficos 01'!H77</f>
        <v>DATA</v>
      </c>
      <c r="M77" s="209"/>
      <c r="N77" s="210" t="str">
        <f>'E1_ Gráficos 01'!J77</f>
        <v>Domingo 26 de Septiembre del 2010</v>
      </c>
      <c r="O77" s="211"/>
      <c r="P77" s="212"/>
      <c r="R77" s="7"/>
      <c r="S77" s="41"/>
      <c r="U77" s="4"/>
      <c r="V77" s="8"/>
      <c r="W77" s="9"/>
      <c r="X77" s="9"/>
      <c r="AA77" s="10"/>
    </row>
    <row r="78" spans="1:29" ht="14.25">
      <c r="B78" s="4" t="str">
        <f>'E1_ Gráficos 01'!B78</f>
        <v>LOCALIZAÇÃO</v>
      </c>
      <c r="C78" s="206" t="str">
        <f>'E1_ Gráficos 01'!C78</f>
        <v>Grifo Repsol - AAHH Escudero (Km. 3 + 400)</v>
      </c>
      <c r="D78" s="206"/>
      <c r="E78" s="206"/>
      <c r="F78" s="206"/>
      <c r="G78" s="206"/>
      <c r="H78" s="207"/>
      <c r="I78" s="208"/>
      <c r="J78" s="207"/>
      <c r="K78" s="209"/>
      <c r="L78" s="86" t="str">
        <f>'E1_ Gráficos 01'!H78</f>
        <v>CLASIFICADOR</v>
      </c>
      <c r="M78" s="209"/>
      <c r="N78" s="210" t="str">
        <f>'E1_ Gráficos 01'!J78</f>
        <v>Celia Velásquez Vargas- Wenceslao Y. Calzado Castillo</v>
      </c>
      <c r="O78" s="211"/>
      <c r="R78" s="7"/>
      <c r="S78" s="41"/>
      <c r="U78" s="4"/>
      <c r="V78" s="8"/>
      <c r="W78" s="9"/>
      <c r="X78" s="9"/>
      <c r="AA78" s="10"/>
    </row>
    <row r="79" spans="1:29" ht="14.25">
      <c r="B79" s="4" t="str">
        <f>'E1_ Gráficos 01'!B79</f>
        <v>SENTIDO</v>
      </c>
      <c r="C79" s="206" t="str">
        <f>'E1_ Gráficos 01'!C79</f>
        <v>Panamericana Norte a Ventanilla</v>
      </c>
      <c r="D79" s="206"/>
      <c r="E79" s="206"/>
      <c r="F79" s="206"/>
      <c r="G79" s="206"/>
      <c r="H79" s="207"/>
      <c r="I79" s="208"/>
      <c r="J79" s="207"/>
      <c r="K79" s="209"/>
      <c r="L79" s="86" t="str">
        <f>'E1_ Gráficos 01'!H79</f>
        <v>RESPONSÁVEL</v>
      </c>
      <c r="M79" s="209"/>
      <c r="N79" s="210" t="str">
        <f>'E1_ Gráficos 01'!J79</f>
        <v>RICHARD SALVADOR TIXE</v>
      </c>
      <c r="O79" s="211"/>
      <c r="R79" s="7"/>
      <c r="S79" s="41"/>
      <c r="U79" s="4"/>
      <c r="V79" s="8"/>
      <c r="W79" s="9"/>
      <c r="X79" s="9"/>
      <c r="AA79" s="10"/>
    </row>
    <row r="80" spans="1:29">
      <c r="C80" s="2"/>
      <c r="D80" s="2"/>
      <c r="E80" s="2"/>
      <c r="F80" s="2"/>
      <c r="G80" s="2"/>
      <c r="L80" s="2"/>
      <c r="M80" s="2"/>
      <c r="N80" s="2"/>
    </row>
    <row r="81" spans="1:25" ht="12.75" customHeight="1">
      <c r="B81" s="391" t="s">
        <v>3</v>
      </c>
      <c r="C81" s="391" t="s">
        <v>45</v>
      </c>
      <c r="D81" s="391" t="s">
        <v>55</v>
      </c>
      <c r="E81" s="391" t="s">
        <v>56</v>
      </c>
      <c r="F81" s="394" t="s">
        <v>40</v>
      </c>
      <c r="G81" s="391" t="s">
        <v>7</v>
      </c>
      <c r="H81" s="391" t="s">
        <v>8</v>
      </c>
      <c r="I81" s="174"/>
      <c r="J81" s="42"/>
      <c r="K81"/>
      <c r="L81"/>
      <c r="M81"/>
      <c r="N81"/>
      <c r="O81"/>
      <c r="P81"/>
      <c r="Q81"/>
      <c r="R81"/>
      <c r="S81"/>
      <c r="T81"/>
      <c r="V81" s="391" t="s">
        <v>3</v>
      </c>
      <c r="W81" s="391" t="s">
        <v>45</v>
      </c>
      <c r="X81" s="391" t="s">
        <v>56</v>
      </c>
    </row>
    <row r="82" spans="1:25" ht="12.75" customHeight="1">
      <c r="B82" s="392"/>
      <c r="C82" s="392"/>
      <c r="D82" s="392"/>
      <c r="E82" s="392"/>
      <c r="F82" s="395"/>
      <c r="G82" s="392"/>
      <c r="H82" s="392"/>
      <c r="I82" s="174"/>
      <c r="J82" s="42"/>
      <c r="K82"/>
      <c r="L82"/>
      <c r="M82"/>
      <c r="N82"/>
      <c r="O82"/>
      <c r="P82"/>
      <c r="Q82"/>
      <c r="R82"/>
      <c r="S82"/>
      <c r="T82"/>
      <c r="V82" s="392"/>
      <c r="W82" s="392"/>
      <c r="X82" s="392"/>
    </row>
    <row r="83" spans="1:25">
      <c r="B83" s="393"/>
      <c r="C83" s="393"/>
      <c r="D83" s="393"/>
      <c r="E83" s="393"/>
      <c r="F83" s="396"/>
      <c r="G83" s="393"/>
      <c r="H83" s="393"/>
      <c r="I83" s="14"/>
      <c r="J83" s="42"/>
      <c r="K83"/>
      <c r="L83"/>
      <c r="M83"/>
      <c r="N83"/>
      <c r="O83"/>
      <c r="P83"/>
      <c r="Q83"/>
      <c r="R83"/>
      <c r="S83"/>
      <c r="T83"/>
      <c r="V83" s="393"/>
      <c r="W83" s="393"/>
      <c r="X83" s="393"/>
    </row>
    <row r="84" spans="1:25" ht="13.5">
      <c r="A84" s="216" t="str">
        <f>J84</f>
        <v/>
      </c>
      <c r="B84" s="15" t="s">
        <v>11</v>
      </c>
      <c r="C84" s="16">
        <f>'Estación E1_Contagens'!BS118</f>
        <v>218</v>
      </c>
      <c r="D84" s="16">
        <f>SUM('Estación E1_Contagens'!BT118:BV118)</f>
        <v>1</v>
      </c>
      <c r="E84" s="16">
        <f>SUM('Estación E1_Contagens'!BW118:BZ118)</f>
        <v>3</v>
      </c>
      <c r="F84" s="16">
        <f>'Estación E1_Contagens'!CA118</f>
        <v>0</v>
      </c>
      <c r="G84" s="16">
        <f>'Estación E1_Contagens'!CB118</f>
        <v>0</v>
      </c>
      <c r="H84" s="16">
        <f>'Estación E1_Contagens'!CC118</f>
        <v>222</v>
      </c>
      <c r="I84" s="168" t="str">
        <f>IF(J84=1,"HORA PICO DIA","")</f>
        <v/>
      </c>
      <c r="J84" s="166" t="str">
        <f>'Estación E1_Contagens'!BO118</f>
        <v/>
      </c>
      <c r="K84"/>
      <c r="L84"/>
      <c r="M84"/>
      <c r="N84"/>
      <c r="O84"/>
      <c r="P84"/>
      <c r="Q84"/>
      <c r="R84"/>
      <c r="S84"/>
      <c r="T84"/>
      <c r="V84" s="15" t="s">
        <v>11</v>
      </c>
      <c r="W84" s="16">
        <f>C84</f>
        <v>218</v>
      </c>
      <c r="X84" s="16">
        <f>E84</f>
        <v>3</v>
      </c>
      <c r="Y84" s="180"/>
    </row>
    <row r="85" spans="1:25" ht="13.5">
      <c r="A85" s="216" t="str">
        <f t="shared" ref="A85:A107" si="29">J85</f>
        <v/>
      </c>
      <c r="B85" s="15" t="s">
        <v>12</v>
      </c>
      <c r="C85" s="16">
        <f>'Estación E1_Contagens'!BS119</f>
        <v>109</v>
      </c>
      <c r="D85" s="16">
        <f>SUM('Estación E1_Contagens'!BT119:BV119)</f>
        <v>0</v>
      </c>
      <c r="E85" s="16">
        <f>SUM('Estación E1_Contagens'!BW119:BZ119)</f>
        <v>0</v>
      </c>
      <c r="F85" s="16">
        <f>'Estación E1_Contagens'!CA119</f>
        <v>1</v>
      </c>
      <c r="G85" s="16">
        <f>'Estación E1_Contagens'!CB119</f>
        <v>0</v>
      </c>
      <c r="H85" s="16">
        <f>'Estación E1_Contagens'!CC119</f>
        <v>110</v>
      </c>
      <c r="I85" s="168" t="str">
        <f t="shared" ref="I85:I89" si="30">IF(J85=1,"HORA PICO DIA","")</f>
        <v/>
      </c>
      <c r="J85" s="166" t="str">
        <f>'Estación E1_Contagens'!BO119</f>
        <v/>
      </c>
      <c r="K85"/>
      <c r="L85"/>
      <c r="M85"/>
      <c r="N85"/>
      <c r="O85"/>
      <c r="P85"/>
      <c r="Q85"/>
      <c r="R85"/>
      <c r="S85"/>
      <c r="T85"/>
      <c r="V85" s="15" t="s">
        <v>12</v>
      </c>
      <c r="W85" s="16">
        <f t="shared" ref="W85:W107" si="31">C85</f>
        <v>109</v>
      </c>
      <c r="X85" s="16">
        <f t="shared" ref="X85:X107" si="32">E85</f>
        <v>0</v>
      </c>
      <c r="Y85" s="180"/>
    </row>
    <row r="86" spans="1:25" s="22" customFormat="1" ht="13.5">
      <c r="A86" s="216" t="str">
        <f t="shared" si="29"/>
        <v/>
      </c>
      <c r="B86" s="15" t="s">
        <v>13</v>
      </c>
      <c r="C86" s="16">
        <f>'Estación E1_Contagens'!BS120</f>
        <v>119</v>
      </c>
      <c r="D86" s="16">
        <f>SUM('Estación E1_Contagens'!BT120:BV120)</f>
        <v>0</v>
      </c>
      <c r="E86" s="16">
        <f>SUM('Estación E1_Contagens'!BW120:BZ120)</f>
        <v>6</v>
      </c>
      <c r="F86" s="16">
        <f>'Estación E1_Contagens'!CA120</f>
        <v>0</v>
      </c>
      <c r="G86" s="16">
        <f>'Estación E1_Contagens'!CB120</f>
        <v>0</v>
      </c>
      <c r="H86" s="16">
        <f>'Estación E1_Contagens'!CC120</f>
        <v>125</v>
      </c>
      <c r="I86" s="168" t="str">
        <f t="shared" si="30"/>
        <v/>
      </c>
      <c r="J86" s="166" t="str">
        <f>'Estación E1_Contagens'!BO120</f>
        <v/>
      </c>
      <c r="K86"/>
      <c r="L86"/>
      <c r="M86"/>
      <c r="N86"/>
      <c r="O86"/>
      <c r="P86"/>
      <c r="Q86"/>
      <c r="R86"/>
      <c r="S86"/>
      <c r="T86"/>
      <c r="V86" s="15" t="s">
        <v>13</v>
      </c>
      <c r="W86" s="16">
        <f t="shared" si="31"/>
        <v>119</v>
      </c>
      <c r="X86" s="16">
        <f t="shared" si="32"/>
        <v>6</v>
      </c>
      <c r="Y86" s="180"/>
    </row>
    <row r="87" spans="1:25" s="22" customFormat="1" ht="13.5">
      <c r="A87" s="216" t="str">
        <f t="shared" si="29"/>
        <v/>
      </c>
      <c r="B87" s="15" t="s">
        <v>14</v>
      </c>
      <c r="C87" s="16">
        <f>'Estación E1_Contagens'!BS121</f>
        <v>122</v>
      </c>
      <c r="D87" s="16">
        <f>SUM('Estación E1_Contagens'!BT121:BV121)</f>
        <v>0</v>
      </c>
      <c r="E87" s="16">
        <f>SUM('Estación E1_Contagens'!BW121:BZ121)</f>
        <v>6</v>
      </c>
      <c r="F87" s="16">
        <f>'Estación E1_Contagens'!CA121</f>
        <v>0</v>
      </c>
      <c r="G87" s="16">
        <f>'Estación E1_Contagens'!CB121</f>
        <v>0</v>
      </c>
      <c r="H87" s="16">
        <f>'Estación E1_Contagens'!CC121</f>
        <v>128</v>
      </c>
      <c r="I87" s="168" t="str">
        <f t="shared" si="30"/>
        <v/>
      </c>
      <c r="J87" s="166" t="str">
        <f>'Estación E1_Contagens'!BO121</f>
        <v/>
      </c>
      <c r="K87"/>
      <c r="L87"/>
      <c r="M87"/>
      <c r="N87"/>
      <c r="O87"/>
      <c r="P87"/>
      <c r="Q87"/>
      <c r="R87"/>
      <c r="S87"/>
      <c r="T87"/>
      <c r="V87" s="15" t="s">
        <v>14</v>
      </c>
      <c r="W87" s="16">
        <f t="shared" si="31"/>
        <v>122</v>
      </c>
      <c r="X87" s="16">
        <f t="shared" si="32"/>
        <v>6</v>
      </c>
      <c r="Y87" s="180"/>
    </row>
    <row r="88" spans="1:25" s="22" customFormat="1" ht="13.5">
      <c r="A88" s="216" t="str">
        <f t="shared" si="29"/>
        <v/>
      </c>
      <c r="B88" s="15" t="s">
        <v>15</v>
      </c>
      <c r="C88" s="16">
        <f>'Estación E1_Contagens'!BS122</f>
        <v>135</v>
      </c>
      <c r="D88" s="16">
        <f>SUM('Estación E1_Contagens'!BT122:BV122)</f>
        <v>0</v>
      </c>
      <c r="E88" s="16">
        <f>SUM('Estación E1_Contagens'!BW122:BZ122)</f>
        <v>4</v>
      </c>
      <c r="F88" s="16">
        <f>'Estación E1_Contagens'!CA122</f>
        <v>1</v>
      </c>
      <c r="G88" s="16">
        <f>'Estación E1_Contagens'!CB122</f>
        <v>0</v>
      </c>
      <c r="H88" s="16">
        <f>'Estación E1_Contagens'!CC122</f>
        <v>140</v>
      </c>
      <c r="I88" s="168" t="str">
        <f t="shared" si="30"/>
        <v/>
      </c>
      <c r="J88" s="166" t="str">
        <f>'Estación E1_Contagens'!BO122</f>
        <v/>
      </c>
      <c r="K88"/>
      <c r="L88"/>
      <c r="M88"/>
      <c r="N88"/>
      <c r="O88"/>
      <c r="P88"/>
      <c r="Q88"/>
      <c r="R88"/>
      <c r="S88"/>
      <c r="T88"/>
      <c r="V88" s="15" t="s">
        <v>15</v>
      </c>
      <c r="W88" s="16">
        <f t="shared" si="31"/>
        <v>135</v>
      </c>
      <c r="X88" s="16">
        <f t="shared" si="32"/>
        <v>4</v>
      </c>
      <c r="Y88" s="180"/>
    </row>
    <row r="89" spans="1:25" s="22" customFormat="1" ht="13.5">
      <c r="A89" s="216" t="str">
        <f t="shared" si="29"/>
        <v/>
      </c>
      <c r="B89" s="15" t="s">
        <v>16</v>
      </c>
      <c r="C89" s="16">
        <f>'Estación E1_Contagens'!BS123</f>
        <v>134</v>
      </c>
      <c r="D89" s="16">
        <f>SUM('Estación E1_Contagens'!BT123:BV123)</f>
        <v>0</v>
      </c>
      <c r="E89" s="16">
        <f>SUM('Estación E1_Contagens'!BW123:BZ123)</f>
        <v>5</v>
      </c>
      <c r="F89" s="16">
        <f>'Estación E1_Contagens'!CA123</f>
        <v>0</v>
      </c>
      <c r="G89" s="16">
        <f>'Estación E1_Contagens'!CB123</f>
        <v>0</v>
      </c>
      <c r="H89" s="16">
        <f>'Estación E1_Contagens'!CC123</f>
        <v>139</v>
      </c>
      <c r="I89" s="168" t="str">
        <f t="shared" si="30"/>
        <v/>
      </c>
      <c r="J89" s="166" t="str">
        <f>'Estación E1_Contagens'!BO123</f>
        <v/>
      </c>
      <c r="K89"/>
      <c r="L89"/>
      <c r="M89"/>
      <c r="N89"/>
      <c r="O89"/>
      <c r="P89"/>
      <c r="Q89"/>
      <c r="R89"/>
      <c r="S89"/>
      <c r="T89"/>
      <c r="V89" s="15" t="s">
        <v>16</v>
      </c>
      <c r="W89" s="16">
        <f t="shared" si="31"/>
        <v>134</v>
      </c>
      <c r="X89" s="16">
        <f t="shared" si="32"/>
        <v>5</v>
      </c>
      <c r="Y89" s="180"/>
    </row>
    <row r="90" spans="1:25" s="22" customFormat="1" ht="13.5">
      <c r="A90" s="216" t="str">
        <f t="shared" si="29"/>
        <v/>
      </c>
      <c r="B90" s="15" t="s">
        <v>17</v>
      </c>
      <c r="C90" s="16">
        <f>'Estación E1_Contagens'!BS124</f>
        <v>287</v>
      </c>
      <c r="D90" s="16">
        <f>SUM('Estación E1_Contagens'!BT124:BV124)</f>
        <v>2</v>
      </c>
      <c r="E90" s="16">
        <f>SUM('Estación E1_Contagens'!BW124:BZ124)</f>
        <v>10</v>
      </c>
      <c r="F90" s="16">
        <f>'Estación E1_Contagens'!CA124</f>
        <v>0</v>
      </c>
      <c r="G90" s="16">
        <f>'Estación E1_Contagens'!CB124</f>
        <v>0</v>
      </c>
      <c r="H90" s="16">
        <f>'Estación E1_Contagens'!CC124</f>
        <v>299</v>
      </c>
      <c r="I90" s="169" t="str">
        <f>IF(J90=1,"HORA PICO DIA/MANHÃ",IF(J90=2,"HORA PICO MANHÃ",""))</f>
        <v/>
      </c>
      <c r="J90" s="166" t="str">
        <f>'Estación E1_Contagens'!BO124</f>
        <v/>
      </c>
      <c r="K90"/>
      <c r="L90"/>
      <c r="M90"/>
      <c r="N90"/>
      <c r="O90"/>
      <c r="P90"/>
      <c r="Q90"/>
      <c r="R90"/>
      <c r="S90"/>
      <c r="T90"/>
      <c r="V90" s="15" t="s">
        <v>17</v>
      </c>
      <c r="W90" s="16">
        <f t="shared" si="31"/>
        <v>287</v>
      </c>
      <c r="X90" s="16">
        <f t="shared" si="32"/>
        <v>10</v>
      </c>
      <c r="Y90" s="180"/>
    </row>
    <row r="91" spans="1:25" s="22" customFormat="1" ht="13.5">
      <c r="A91" s="216" t="str">
        <f t="shared" si="29"/>
        <v/>
      </c>
      <c r="B91" s="15" t="s">
        <v>18</v>
      </c>
      <c r="C91" s="16">
        <f>'Estación E1_Contagens'!BS125</f>
        <v>415</v>
      </c>
      <c r="D91" s="16">
        <f>SUM('Estación E1_Contagens'!BT125:BV125)</f>
        <v>3</v>
      </c>
      <c r="E91" s="16">
        <f>SUM('Estación E1_Contagens'!BW125:BZ125)</f>
        <v>8</v>
      </c>
      <c r="F91" s="16">
        <f>'Estación E1_Contagens'!CA125</f>
        <v>0</v>
      </c>
      <c r="G91" s="16">
        <f>'Estación E1_Contagens'!CB125</f>
        <v>0</v>
      </c>
      <c r="H91" s="16">
        <f>'Estación E1_Contagens'!CC125</f>
        <v>426</v>
      </c>
      <c r="I91" s="167" t="str">
        <f t="shared" ref="I91:I93" si="33">IF(J91=1,"HORA PICO DIA/MANHÃ",IF(J91=2,"HORA PICO MANHÃ",""))</f>
        <v/>
      </c>
      <c r="J91" s="166" t="str">
        <f>'Estación E1_Contagens'!BO125</f>
        <v/>
      </c>
      <c r="K91"/>
      <c r="L91"/>
      <c r="M91"/>
      <c r="N91"/>
      <c r="O91"/>
      <c r="P91"/>
      <c r="Q91"/>
      <c r="R91"/>
      <c r="S91"/>
      <c r="T91"/>
      <c r="V91" s="15" t="s">
        <v>18</v>
      </c>
      <c r="W91" s="16">
        <f t="shared" si="31"/>
        <v>415</v>
      </c>
      <c r="X91" s="16">
        <f t="shared" si="32"/>
        <v>8</v>
      </c>
      <c r="Y91" s="180"/>
    </row>
    <row r="92" spans="1:25" s="22" customFormat="1" ht="13.5">
      <c r="A92" s="216" t="str">
        <f t="shared" si="29"/>
        <v/>
      </c>
      <c r="B92" s="15" t="s">
        <v>19</v>
      </c>
      <c r="C92" s="16">
        <f>'Estación E1_Contagens'!BS126</f>
        <v>432</v>
      </c>
      <c r="D92" s="16">
        <f>SUM('Estación E1_Contagens'!BT126:BV126)</f>
        <v>10</v>
      </c>
      <c r="E92" s="16">
        <f>SUM('Estación E1_Contagens'!BW126:BZ126)</f>
        <v>9</v>
      </c>
      <c r="F92" s="16">
        <f>'Estación E1_Contagens'!CA126</f>
        <v>0</v>
      </c>
      <c r="G92" s="16">
        <f>'Estación E1_Contagens'!CB126</f>
        <v>0</v>
      </c>
      <c r="H92" s="16">
        <f>'Estación E1_Contagens'!CC126</f>
        <v>451</v>
      </c>
      <c r="I92" s="169" t="str">
        <f t="shared" si="33"/>
        <v/>
      </c>
      <c r="J92" s="166" t="str">
        <f>'Estación E1_Contagens'!BO126</f>
        <v/>
      </c>
      <c r="K92"/>
      <c r="L92"/>
      <c r="M92"/>
      <c r="N92"/>
      <c r="O92"/>
      <c r="P92"/>
      <c r="Q92"/>
      <c r="R92"/>
      <c r="S92"/>
      <c r="T92"/>
      <c r="V92" s="15" t="s">
        <v>19</v>
      </c>
      <c r="W92" s="16">
        <f t="shared" si="31"/>
        <v>432</v>
      </c>
      <c r="X92" s="16">
        <f t="shared" si="32"/>
        <v>9</v>
      </c>
      <c r="Y92" s="180"/>
    </row>
    <row r="93" spans="1:25" s="22" customFormat="1" ht="13.5">
      <c r="A93" s="216">
        <f t="shared" si="29"/>
        <v>2</v>
      </c>
      <c r="B93" s="15" t="s">
        <v>20</v>
      </c>
      <c r="C93" s="16">
        <f>'Estación E1_Contagens'!BS127</f>
        <v>507</v>
      </c>
      <c r="D93" s="16">
        <f>SUM('Estación E1_Contagens'!BT127:BV127)</f>
        <v>10</v>
      </c>
      <c r="E93" s="16">
        <f>SUM('Estación E1_Contagens'!BW127:BZ127)</f>
        <v>8</v>
      </c>
      <c r="F93" s="16">
        <f>'Estación E1_Contagens'!CA127</f>
        <v>0</v>
      </c>
      <c r="G93" s="16">
        <f>'Estación E1_Contagens'!CB127</f>
        <v>0</v>
      </c>
      <c r="H93" s="16">
        <f>'Estación E1_Contagens'!CC127</f>
        <v>525</v>
      </c>
      <c r="I93" s="169" t="str">
        <f t="shared" si="33"/>
        <v>HORA PICO MANHÃ</v>
      </c>
      <c r="J93" s="166">
        <f>'Estación E1_Contagens'!BO127</f>
        <v>2</v>
      </c>
      <c r="K93"/>
      <c r="L93"/>
      <c r="M93"/>
      <c r="N93"/>
      <c r="O93"/>
      <c r="P93"/>
      <c r="Q93"/>
      <c r="R93"/>
      <c r="S93"/>
      <c r="T93"/>
      <c r="V93" s="15" t="s">
        <v>20</v>
      </c>
      <c r="W93" s="16">
        <f t="shared" si="31"/>
        <v>507</v>
      </c>
      <c r="X93" s="16">
        <f t="shared" si="32"/>
        <v>8</v>
      </c>
      <c r="Y93" s="180"/>
    </row>
    <row r="94" spans="1:25" s="22" customFormat="1" ht="13.5">
      <c r="A94" s="216" t="str">
        <f t="shared" si="29"/>
        <v/>
      </c>
      <c r="B94" s="15" t="s">
        <v>21</v>
      </c>
      <c r="C94" s="16">
        <f>'Estación E1_Contagens'!BS128</f>
        <v>435</v>
      </c>
      <c r="D94" s="16">
        <f>SUM('Estación E1_Contagens'!BT128:BV128)</f>
        <v>3</v>
      </c>
      <c r="E94" s="16">
        <f>SUM('Estación E1_Contagens'!BW128:BZ128)</f>
        <v>4</v>
      </c>
      <c r="F94" s="16">
        <f>'Estación E1_Contagens'!CA128</f>
        <v>5</v>
      </c>
      <c r="G94" s="16">
        <f>'Estación E1_Contagens'!CB128</f>
        <v>0</v>
      </c>
      <c r="H94" s="16">
        <f>'Estación E1_Contagens'!CC128</f>
        <v>447</v>
      </c>
      <c r="I94" s="168" t="str">
        <f t="shared" ref="I94:I99" si="34">IF(J94=1,"HORA PICO DIA","")</f>
        <v/>
      </c>
      <c r="J94" s="166" t="str">
        <f>'Estación E1_Contagens'!BO128</f>
        <v/>
      </c>
      <c r="K94"/>
      <c r="L94"/>
      <c r="M94"/>
      <c r="N94"/>
      <c r="O94"/>
      <c r="P94"/>
      <c r="Q94"/>
      <c r="R94"/>
      <c r="S94"/>
      <c r="T94"/>
      <c r="V94" s="15" t="s">
        <v>21</v>
      </c>
      <c r="W94" s="16">
        <f t="shared" si="31"/>
        <v>435</v>
      </c>
      <c r="X94" s="16">
        <f t="shared" si="32"/>
        <v>4</v>
      </c>
      <c r="Y94" s="180"/>
    </row>
    <row r="95" spans="1:25" s="22" customFormat="1" ht="13.5">
      <c r="A95" s="216" t="str">
        <f t="shared" si="29"/>
        <v/>
      </c>
      <c r="B95" s="15" t="s">
        <v>22</v>
      </c>
      <c r="C95" s="16">
        <f>'Estación E1_Contagens'!BS129</f>
        <v>502</v>
      </c>
      <c r="D95" s="16">
        <f>SUM('Estación E1_Contagens'!BT129:BV129)</f>
        <v>3</v>
      </c>
      <c r="E95" s="16">
        <f>SUM('Estación E1_Contagens'!BW129:BZ129)</f>
        <v>11</v>
      </c>
      <c r="F95" s="16">
        <f>'Estación E1_Contagens'!CA129</f>
        <v>0</v>
      </c>
      <c r="G95" s="16">
        <f>'Estación E1_Contagens'!CB129</f>
        <v>0</v>
      </c>
      <c r="H95" s="16">
        <f>'Estación E1_Contagens'!CC129</f>
        <v>516</v>
      </c>
      <c r="I95" s="168" t="str">
        <f t="shared" si="34"/>
        <v/>
      </c>
      <c r="J95" s="166" t="str">
        <f>'Estación E1_Contagens'!BO129</f>
        <v/>
      </c>
      <c r="K95"/>
      <c r="L95"/>
      <c r="M95"/>
      <c r="N95"/>
      <c r="O95"/>
      <c r="P95"/>
      <c r="Q95"/>
      <c r="R95"/>
      <c r="S95"/>
      <c r="T95"/>
      <c r="V95" s="15" t="s">
        <v>22</v>
      </c>
      <c r="W95" s="16">
        <f t="shared" si="31"/>
        <v>502</v>
      </c>
      <c r="X95" s="16">
        <f t="shared" si="32"/>
        <v>11</v>
      </c>
      <c r="Y95" s="180"/>
    </row>
    <row r="96" spans="1:25" s="22" customFormat="1" ht="13.5">
      <c r="A96" s="216" t="str">
        <f t="shared" si="29"/>
        <v/>
      </c>
      <c r="B96" s="15" t="s">
        <v>23</v>
      </c>
      <c r="C96" s="16">
        <f>'Estación E1_Contagens'!BS130</f>
        <v>489</v>
      </c>
      <c r="D96" s="16">
        <f>SUM('Estación E1_Contagens'!BT130:BV130)</f>
        <v>2</v>
      </c>
      <c r="E96" s="16">
        <f>SUM('Estación E1_Contagens'!BW130:BZ130)</f>
        <v>18</v>
      </c>
      <c r="F96" s="16">
        <f>'Estación E1_Contagens'!CA130</f>
        <v>7</v>
      </c>
      <c r="G96" s="16">
        <f>'Estación E1_Contagens'!CB130</f>
        <v>0</v>
      </c>
      <c r="H96" s="16">
        <f>'Estación E1_Contagens'!CC130</f>
        <v>516</v>
      </c>
      <c r="I96" s="168" t="str">
        <f t="shared" si="34"/>
        <v/>
      </c>
      <c r="J96" s="166" t="str">
        <f>'Estación E1_Contagens'!BO130</f>
        <v/>
      </c>
      <c r="K96"/>
      <c r="L96"/>
      <c r="M96"/>
      <c r="N96"/>
      <c r="O96"/>
      <c r="P96"/>
      <c r="Q96"/>
      <c r="R96"/>
      <c r="S96"/>
      <c r="T96"/>
      <c r="V96" s="15" t="s">
        <v>23</v>
      </c>
      <c r="W96" s="16">
        <f t="shared" si="31"/>
        <v>489</v>
      </c>
      <c r="X96" s="16">
        <f t="shared" si="32"/>
        <v>18</v>
      </c>
      <c r="Y96" s="180"/>
    </row>
    <row r="97" spans="1:29" s="22" customFormat="1" ht="13.5">
      <c r="A97" s="216" t="str">
        <f t="shared" si="29"/>
        <v/>
      </c>
      <c r="B97" s="15" t="s">
        <v>24</v>
      </c>
      <c r="C97" s="16">
        <f>'Estación E1_Contagens'!BS131</f>
        <v>533</v>
      </c>
      <c r="D97" s="16">
        <f>SUM('Estación E1_Contagens'!BT131:BV131)</f>
        <v>3</v>
      </c>
      <c r="E97" s="16">
        <f>SUM('Estación E1_Contagens'!BW131:BZ131)</f>
        <v>4</v>
      </c>
      <c r="F97" s="16">
        <f>'Estación E1_Contagens'!CA131</f>
        <v>0</v>
      </c>
      <c r="G97" s="16">
        <f>'Estación E1_Contagens'!CB131</f>
        <v>0</v>
      </c>
      <c r="H97" s="16">
        <f>'Estación E1_Contagens'!CC131</f>
        <v>540</v>
      </c>
      <c r="I97" s="168" t="str">
        <f t="shared" si="34"/>
        <v/>
      </c>
      <c r="J97" s="166" t="str">
        <f>'Estación E1_Contagens'!BO131</f>
        <v/>
      </c>
      <c r="K97"/>
      <c r="L97"/>
      <c r="M97"/>
      <c r="N97"/>
      <c r="O97"/>
      <c r="P97"/>
      <c r="Q97"/>
      <c r="R97"/>
      <c r="S97"/>
      <c r="T97"/>
      <c r="V97" s="15" t="s">
        <v>24</v>
      </c>
      <c r="W97" s="16">
        <f t="shared" si="31"/>
        <v>533</v>
      </c>
      <c r="X97" s="16">
        <f t="shared" si="32"/>
        <v>4</v>
      </c>
      <c r="Y97" s="180"/>
    </row>
    <row r="98" spans="1:29" s="22" customFormat="1" ht="13.5">
      <c r="A98" s="216">
        <f t="shared" si="29"/>
        <v>1</v>
      </c>
      <c r="B98" s="15" t="s">
        <v>25</v>
      </c>
      <c r="C98" s="16">
        <f>'Estación E1_Contagens'!BS132</f>
        <v>792</v>
      </c>
      <c r="D98" s="16">
        <f>SUM('Estación E1_Contagens'!BT132:BV132)</f>
        <v>10</v>
      </c>
      <c r="E98" s="16">
        <f>SUM('Estación E1_Contagens'!BW132:BZ132)</f>
        <v>6</v>
      </c>
      <c r="F98" s="16">
        <f>'Estación E1_Contagens'!CA132</f>
        <v>0</v>
      </c>
      <c r="G98" s="16">
        <f>'Estación E1_Contagens'!CB132</f>
        <v>0</v>
      </c>
      <c r="H98" s="16">
        <f>'Estación E1_Contagens'!CC132</f>
        <v>808</v>
      </c>
      <c r="I98" s="168" t="str">
        <f t="shared" si="34"/>
        <v>HORA PICO DIA</v>
      </c>
      <c r="J98" s="166">
        <f>'Estación E1_Contagens'!BO132</f>
        <v>1</v>
      </c>
      <c r="K98"/>
      <c r="L98"/>
      <c r="M98"/>
      <c r="N98"/>
      <c r="O98"/>
      <c r="P98"/>
      <c r="Q98"/>
      <c r="R98"/>
      <c r="S98"/>
      <c r="T98"/>
      <c r="V98" s="15" t="s">
        <v>25</v>
      </c>
      <c r="W98" s="16">
        <f t="shared" si="31"/>
        <v>792</v>
      </c>
      <c r="X98" s="16">
        <f t="shared" si="32"/>
        <v>6</v>
      </c>
      <c r="Y98" s="180"/>
    </row>
    <row r="99" spans="1:29" s="22" customFormat="1" ht="13.5">
      <c r="A99" s="216" t="str">
        <f t="shared" si="29"/>
        <v/>
      </c>
      <c r="B99" s="15" t="s">
        <v>26</v>
      </c>
      <c r="C99" s="16">
        <f>'Estación E1_Contagens'!BS133</f>
        <v>573</v>
      </c>
      <c r="D99" s="16">
        <f>SUM('Estación E1_Contagens'!BT133:BV133)</f>
        <v>5</v>
      </c>
      <c r="E99" s="16">
        <f>SUM('Estación E1_Contagens'!BW133:BZ133)</f>
        <v>14</v>
      </c>
      <c r="F99" s="16">
        <f>'Estación E1_Contagens'!CA133</f>
        <v>6</v>
      </c>
      <c r="G99" s="16">
        <f>'Estación E1_Contagens'!CB133</f>
        <v>0</v>
      </c>
      <c r="H99" s="16">
        <f>'Estación E1_Contagens'!CC133</f>
        <v>598</v>
      </c>
      <c r="I99" s="168" t="str">
        <f t="shared" si="34"/>
        <v/>
      </c>
      <c r="J99" s="166" t="str">
        <f>'Estación E1_Contagens'!BO133</f>
        <v/>
      </c>
      <c r="K99"/>
      <c r="L99"/>
      <c r="M99"/>
      <c r="N99"/>
      <c r="O99"/>
      <c r="P99"/>
      <c r="Q99"/>
      <c r="R99"/>
      <c r="S99"/>
      <c r="T99"/>
      <c r="V99" s="15" t="s">
        <v>26</v>
      </c>
      <c r="W99" s="16">
        <f t="shared" si="31"/>
        <v>573</v>
      </c>
      <c r="X99" s="16">
        <f t="shared" si="32"/>
        <v>14</v>
      </c>
      <c r="Y99" s="180"/>
    </row>
    <row r="100" spans="1:29" s="22" customFormat="1" ht="13.5">
      <c r="A100" s="216" t="str">
        <f t="shared" si="29"/>
        <v/>
      </c>
      <c r="B100" s="15" t="s">
        <v>27</v>
      </c>
      <c r="C100" s="16">
        <f>'Estación E1_Contagens'!BS134</f>
        <v>611</v>
      </c>
      <c r="D100" s="16">
        <f>SUM('Estación E1_Contagens'!BT134:BV134)</f>
        <v>6</v>
      </c>
      <c r="E100" s="16">
        <f>SUM('Estación E1_Contagens'!BW134:BZ134)</f>
        <v>6</v>
      </c>
      <c r="F100" s="16">
        <f>'Estación E1_Contagens'!CA134</f>
        <v>3</v>
      </c>
      <c r="G100" s="16">
        <f>'Estación E1_Contagens'!CB134</f>
        <v>0</v>
      </c>
      <c r="H100" s="16">
        <f>'Estación E1_Contagens'!CC134</f>
        <v>626</v>
      </c>
      <c r="I100" s="167" t="str">
        <f t="shared" ref="I100:I101" si="35">IF(J100=1,"HORA PICO DIA/TARDE",IF(J100=3,"HORA PICO TARDE",""))</f>
        <v/>
      </c>
      <c r="J100" s="166" t="str">
        <f>'Estación E1_Contagens'!BO134</f>
        <v/>
      </c>
      <c r="K100"/>
      <c r="L100"/>
      <c r="M100"/>
      <c r="N100"/>
      <c r="O100"/>
      <c r="P100"/>
      <c r="Q100"/>
      <c r="R100"/>
      <c r="S100"/>
      <c r="T100"/>
      <c r="V100" s="15" t="s">
        <v>27</v>
      </c>
      <c r="W100" s="16">
        <f t="shared" si="31"/>
        <v>611</v>
      </c>
      <c r="X100" s="16">
        <f t="shared" si="32"/>
        <v>6</v>
      </c>
      <c r="Y100" s="180"/>
    </row>
    <row r="101" spans="1:29" s="22" customFormat="1" ht="13.5">
      <c r="A101" s="216" t="str">
        <f t="shared" si="29"/>
        <v/>
      </c>
      <c r="B101" s="15" t="s">
        <v>28</v>
      </c>
      <c r="C101" s="16">
        <f>'Estación E1_Contagens'!BS135</f>
        <v>598</v>
      </c>
      <c r="D101" s="16">
        <f>SUM('Estación E1_Contagens'!BT135:BV135)</f>
        <v>9</v>
      </c>
      <c r="E101" s="16">
        <f>SUM('Estación E1_Contagens'!BW135:BZ135)</f>
        <v>6</v>
      </c>
      <c r="F101" s="16">
        <f>'Estación E1_Contagens'!CA135</f>
        <v>0</v>
      </c>
      <c r="G101" s="16">
        <f>'Estación E1_Contagens'!CB135</f>
        <v>0</v>
      </c>
      <c r="H101" s="16">
        <f>'Estación E1_Contagens'!CC135</f>
        <v>613</v>
      </c>
      <c r="I101" s="167" t="str">
        <f t="shared" si="35"/>
        <v/>
      </c>
      <c r="J101" s="166" t="str">
        <f>'Estación E1_Contagens'!BO135</f>
        <v/>
      </c>
      <c r="K101"/>
      <c r="L101"/>
      <c r="M101"/>
      <c r="N101"/>
      <c r="O101"/>
      <c r="P101"/>
      <c r="Q101"/>
      <c r="R101"/>
      <c r="S101"/>
      <c r="T101"/>
      <c r="V101" s="15" t="s">
        <v>28</v>
      </c>
      <c r="W101" s="16">
        <f t="shared" si="31"/>
        <v>598</v>
      </c>
      <c r="X101" s="16">
        <f t="shared" si="32"/>
        <v>6</v>
      </c>
      <c r="Y101" s="180"/>
    </row>
    <row r="102" spans="1:29" s="22" customFormat="1" ht="13.5">
      <c r="A102" s="216">
        <f t="shared" si="29"/>
        <v>3</v>
      </c>
      <c r="B102" s="15" t="s">
        <v>29</v>
      </c>
      <c r="C102" s="16">
        <f>'Estación E1_Contagens'!BS136</f>
        <v>697</v>
      </c>
      <c r="D102" s="16">
        <f>SUM('Estación E1_Contagens'!BT136:BV136)</f>
        <v>9</v>
      </c>
      <c r="E102" s="16">
        <f>SUM('Estación E1_Contagens'!BW136:BZ136)</f>
        <v>5</v>
      </c>
      <c r="F102" s="16">
        <f>'Estación E1_Contagens'!CA136</f>
        <v>2</v>
      </c>
      <c r="G102" s="16">
        <f>'Estación E1_Contagens'!CB136</f>
        <v>0</v>
      </c>
      <c r="H102" s="16">
        <f>'Estación E1_Contagens'!CC136</f>
        <v>713</v>
      </c>
      <c r="I102" s="167" t="str">
        <f>IF(J102=1,"HORA PICO DIA/TARDE",IF(J102=3,"HORA PICO TARDE",""))</f>
        <v>HORA PICO TARDE</v>
      </c>
      <c r="J102" s="166">
        <f>'Estación E1_Contagens'!BO136</f>
        <v>3</v>
      </c>
      <c r="K102"/>
      <c r="L102"/>
      <c r="M102"/>
      <c r="N102"/>
      <c r="O102"/>
      <c r="P102"/>
      <c r="Q102"/>
      <c r="R102"/>
      <c r="S102"/>
      <c r="T102"/>
      <c r="V102" s="15" t="s">
        <v>29</v>
      </c>
      <c r="W102" s="16">
        <f t="shared" si="31"/>
        <v>697</v>
      </c>
      <c r="X102" s="16">
        <f t="shared" si="32"/>
        <v>5</v>
      </c>
      <c r="Y102" s="180"/>
    </row>
    <row r="103" spans="1:29" s="22" customFormat="1" ht="13.5">
      <c r="A103" s="216" t="str">
        <f t="shared" si="29"/>
        <v/>
      </c>
      <c r="B103" s="15" t="s">
        <v>30</v>
      </c>
      <c r="C103" s="16">
        <f>'Estación E1_Contagens'!BS137</f>
        <v>584</v>
      </c>
      <c r="D103" s="16">
        <f>SUM('Estación E1_Contagens'!BT137:BV137)</f>
        <v>2</v>
      </c>
      <c r="E103" s="16">
        <f>SUM('Estación E1_Contagens'!BW137:BZ137)</f>
        <v>7</v>
      </c>
      <c r="F103" s="16">
        <f>'Estación E1_Contagens'!CA137</f>
        <v>1</v>
      </c>
      <c r="G103" s="16">
        <f>'Estación E1_Contagens'!CB137</f>
        <v>0</v>
      </c>
      <c r="H103" s="16">
        <f>'Estación E1_Contagens'!CC137</f>
        <v>594</v>
      </c>
      <c r="I103" s="167" t="str">
        <f t="shared" ref="I103" si="36">IF(J103=1,"HORA PICO DIA/TARDE",IF(J103=3,"HORA PICO TARDE",""))</f>
        <v/>
      </c>
      <c r="J103" s="166" t="str">
        <f>'Estación E1_Contagens'!BO137</f>
        <v/>
      </c>
      <c r="K103"/>
      <c r="L103"/>
      <c r="M103"/>
      <c r="N103"/>
      <c r="O103"/>
      <c r="P103"/>
      <c r="Q103"/>
      <c r="R103"/>
      <c r="S103"/>
      <c r="T103"/>
      <c r="V103" s="15" t="s">
        <v>30</v>
      </c>
      <c r="W103" s="16">
        <f t="shared" si="31"/>
        <v>584</v>
      </c>
      <c r="X103" s="16">
        <f t="shared" si="32"/>
        <v>7</v>
      </c>
      <c r="Y103" s="180"/>
    </row>
    <row r="104" spans="1:29" s="22" customFormat="1" ht="13.5">
      <c r="A104" s="216" t="str">
        <f t="shared" si="29"/>
        <v/>
      </c>
      <c r="B104" s="15" t="s">
        <v>31</v>
      </c>
      <c r="C104" s="16">
        <f>'Estación E1_Contagens'!BS138</f>
        <v>523</v>
      </c>
      <c r="D104" s="16">
        <f>SUM('Estación E1_Contagens'!BT138:BV138)</f>
        <v>0</v>
      </c>
      <c r="E104" s="16">
        <f>SUM('Estación E1_Contagens'!BW138:BZ138)</f>
        <v>3</v>
      </c>
      <c r="F104" s="16">
        <f>'Estación E1_Contagens'!CA138</f>
        <v>2</v>
      </c>
      <c r="G104" s="16">
        <f>'Estación E1_Contagens'!CB138</f>
        <v>0</v>
      </c>
      <c r="H104" s="16">
        <f>'Estación E1_Contagens'!CC138</f>
        <v>528</v>
      </c>
      <c r="I104" s="168" t="str">
        <f t="shared" ref="I104:I107" si="37">IF(J104=1,"HORA PICO DIA","")</f>
        <v/>
      </c>
      <c r="J104" s="166" t="str">
        <f>'Estación E1_Contagens'!BO138</f>
        <v/>
      </c>
      <c r="K104"/>
      <c r="L104"/>
      <c r="M104"/>
      <c r="N104"/>
      <c r="O104"/>
      <c r="P104"/>
      <c r="Q104"/>
      <c r="R104"/>
      <c r="S104"/>
      <c r="T104"/>
      <c r="V104" s="15" t="s">
        <v>31</v>
      </c>
      <c r="W104" s="16">
        <f t="shared" si="31"/>
        <v>523</v>
      </c>
      <c r="X104" s="16">
        <f t="shared" si="32"/>
        <v>3</v>
      </c>
      <c r="Y104" s="180"/>
    </row>
    <row r="105" spans="1:29" s="22" customFormat="1" ht="13.5">
      <c r="A105" s="216" t="str">
        <f t="shared" si="29"/>
        <v/>
      </c>
      <c r="B105" s="15" t="s">
        <v>32</v>
      </c>
      <c r="C105" s="16">
        <f>'Estación E1_Contagens'!BS139</f>
        <v>330</v>
      </c>
      <c r="D105" s="16">
        <f>SUM('Estación E1_Contagens'!BT139:BV139)</f>
        <v>6</v>
      </c>
      <c r="E105" s="16">
        <f>SUM('Estación E1_Contagens'!BW139:BZ139)</f>
        <v>5</v>
      </c>
      <c r="F105" s="16">
        <f>'Estación E1_Contagens'!CA139</f>
        <v>0</v>
      </c>
      <c r="G105" s="16">
        <f>'Estación E1_Contagens'!CB139</f>
        <v>0</v>
      </c>
      <c r="H105" s="16">
        <f>'Estación E1_Contagens'!CC139</f>
        <v>341</v>
      </c>
      <c r="I105" s="168" t="str">
        <f t="shared" si="37"/>
        <v/>
      </c>
      <c r="J105" s="166" t="str">
        <f>'Estación E1_Contagens'!BO139</f>
        <v/>
      </c>
      <c r="K105"/>
      <c r="L105"/>
      <c r="M105"/>
      <c r="N105"/>
      <c r="O105"/>
      <c r="P105"/>
      <c r="Q105"/>
      <c r="R105"/>
      <c r="S105"/>
      <c r="T105"/>
      <c r="V105" s="15" t="s">
        <v>32</v>
      </c>
      <c r="W105" s="16">
        <f t="shared" si="31"/>
        <v>330</v>
      </c>
      <c r="X105" s="16">
        <f t="shared" si="32"/>
        <v>5</v>
      </c>
      <c r="Y105" s="180"/>
    </row>
    <row r="106" spans="1:29" s="22" customFormat="1" ht="13.5">
      <c r="A106" s="216" t="str">
        <f t="shared" si="29"/>
        <v/>
      </c>
      <c r="B106" s="15" t="s">
        <v>33</v>
      </c>
      <c r="C106" s="16">
        <f>'Estación E1_Contagens'!BS140</f>
        <v>274</v>
      </c>
      <c r="D106" s="16">
        <f>SUM('Estación E1_Contagens'!BT140:BV140)</f>
        <v>3</v>
      </c>
      <c r="E106" s="16">
        <f>SUM('Estación E1_Contagens'!BW140:BZ140)</f>
        <v>1</v>
      </c>
      <c r="F106" s="16">
        <f>'Estación E1_Contagens'!CA140</f>
        <v>0</v>
      </c>
      <c r="G106" s="16">
        <f>'Estación E1_Contagens'!CB140</f>
        <v>0</v>
      </c>
      <c r="H106" s="16">
        <f>'Estación E1_Contagens'!CC140</f>
        <v>278</v>
      </c>
      <c r="I106" s="168" t="str">
        <f t="shared" si="37"/>
        <v/>
      </c>
      <c r="J106" s="166" t="str">
        <f>'Estación E1_Contagens'!BO140</f>
        <v/>
      </c>
      <c r="K106"/>
      <c r="L106"/>
      <c r="M106"/>
      <c r="N106"/>
      <c r="O106"/>
      <c r="P106"/>
      <c r="Q106"/>
      <c r="R106"/>
      <c r="S106"/>
      <c r="T106"/>
      <c r="V106" s="15" t="s">
        <v>33</v>
      </c>
      <c r="W106" s="16">
        <f t="shared" si="31"/>
        <v>274</v>
      </c>
      <c r="X106" s="16">
        <f t="shared" si="32"/>
        <v>1</v>
      </c>
      <c r="Y106" s="180"/>
    </row>
    <row r="107" spans="1:29" s="22" customFormat="1" ht="13.5">
      <c r="A107" s="216" t="str">
        <f t="shared" si="29"/>
        <v/>
      </c>
      <c r="B107" s="15" t="s">
        <v>34</v>
      </c>
      <c r="C107" s="16">
        <f>'Estación E1_Contagens'!BS141</f>
        <v>159</v>
      </c>
      <c r="D107" s="16">
        <f>SUM('Estación E1_Contagens'!BT141:BV141)</f>
        <v>1</v>
      </c>
      <c r="E107" s="16">
        <f>SUM('Estación E1_Contagens'!BW141:BZ141)</f>
        <v>0</v>
      </c>
      <c r="F107" s="16">
        <f>'Estación E1_Contagens'!CA141</f>
        <v>0</v>
      </c>
      <c r="G107" s="16">
        <f>'Estación E1_Contagens'!CB141</f>
        <v>0</v>
      </c>
      <c r="H107" s="16">
        <f>'Estación E1_Contagens'!CC141</f>
        <v>160</v>
      </c>
      <c r="I107" s="168" t="str">
        <f t="shared" si="37"/>
        <v/>
      </c>
      <c r="J107" s="166" t="str">
        <f>'Estación E1_Contagens'!BO141</f>
        <v/>
      </c>
      <c r="K107"/>
      <c r="L107"/>
      <c r="M107"/>
      <c r="N107"/>
      <c r="O107"/>
      <c r="P107"/>
      <c r="Q107"/>
      <c r="R107"/>
      <c r="S107"/>
      <c r="T107"/>
      <c r="V107" s="15" t="s">
        <v>34</v>
      </c>
      <c r="W107" s="16">
        <f t="shared" si="31"/>
        <v>159</v>
      </c>
      <c r="X107" s="16">
        <f t="shared" si="32"/>
        <v>0</v>
      </c>
      <c r="Y107" s="180"/>
    </row>
    <row r="108" spans="1:29" s="22" customFormat="1" ht="13.5">
      <c r="A108" s="179"/>
      <c r="B108" s="18"/>
      <c r="C108" s="17"/>
      <c r="D108" s="17"/>
      <c r="E108" s="17"/>
      <c r="F108" s="17"/>
      <c r="G108" s="17"/>
      <c r="H108" s="17"/>
      <c r="I108" s="175"/>
      <c r="J108" s="42"/>
      <c r="K108" s="2"/>
      <c r="L108" s="2"/>
      <c r="M108" s="2"/>
      <c r="N108" s="2"/>
      <c r="O108" s="2"/>
      <c r="P108" s="2"/>
      <c r="Q108" s="2"/>
      <c r="R108" s="2"/>
      <c r="S108" s="2"/>
      <c r="T108" s="2"/>
      <c r="V108" s="18"/>
      <c r="W108" s="17"/>
      <c r="X108" s="17"/>
      <c r="Y108" s="179"/>
    </row>
    <row r="109" spans="1:29" s="22" customFormat="1">
      <c r="A109" s="179"/>
      <c r="B109" s="19" t="s">
        <v>8</v>
      </c>
      <c r="C109" s="20">
        <f>SUM(C84:C107)</f>
        <v>9578</v>
      </c>
      <c r="D109" s="20">
        <f t="shared" ref="D109:E109" si="38">SUM(D84:D107)</f>
        <v>88</v>
      </c>
      <c r="E109" s="20">
        <f t="shared" si="38"/>
        <v>149</v>
      </c>
      <c r="F109" s="20">
        <f>SUM(F84:F107)</f>
        <v>28</v>
      </c>
      <c r="G109" s="20">
        <f>SUM(G84:G107)</f>
        <v>0</v>
      </c>
      <c r="H109" s="20">
        <f>SUM(H84:H107)</f>
        <v>9843</v>
      </c>
      <c r="I109" s="176"/>
      <c r="J109" s="42"/>
      <c r="K109" s="2"/>
      <c r="L109" s="2"/>
      <c r="M109" s="2"/>
      <c r="N109" s="2"/>
      <c r="O109" s="2"/>
      <c r="P109" s="2"/>
      <c r="Q109" s="2"/>
      <c r="R109" s="2"/>
      <c r="S109" s="2"/>
      <c r="T109" s="2"/>
      <c r="V109" s="19" t="s">
        <v>8</v>
      </c>
      <c r="W109" s="20">
        <f>SUM(W84:W107)</f>
        <v>9578</v>
      </c>
      <c r="X109" s="20">
        <f t="shared" ref="X109" si="39">SUM(X84:X107)</f>
        <v>149</v>
      </c>
      <c r="Y109" s="179"/>
    </row>
    <row r="110" spans="1:29" s="22" customFormat="1" ht="13.5">
      <c r="A110" s="179"/>
      <c r="B110" s="18"/>
      <c r="I110" s="173"/>
      <c r="O110" s="2"/>
      <c r="P110" s="2"/>
      <c r="Q110" s="2"/>
      <c r="R110" s="2"/>
      <c r="S110" s="42"/>
      <c r="T110" s="2"/>
      <c r="U110" s="2"/>
      <c r="V110" s="2"/>
      <c r="W110" s="2"/>
      <c r="X110" s="2"/>
      <c r="Y110" s="179"/>
      <c r="Z110" s="2"/>
      <c r="AA110" s="2"/>
      <c r="AB110" s="2"/>
      <c r="AC110" s="2"/>
    </row>
    <row r="111" spans="1:29" s="22" customFormat="1" ht="13.5">
      <c r="A111" s="179"/>
      <c r="B111" s="18"/>
      <c r="I111" s="173"/>
      <c r="O111" s="2"/>
      <c r="P111" s="2"/>
      <c r="Q111" s="2"/>
      <c r="R111" s="2"/>
      <c r="S111" s="42"/>
      <c r="T111" s="2"/>
      <c r="U111" s="2"/>
      <c r="V111" s="2"/>
      <c r="W111" s="2"/>
      <c r="X111" s="2"/>
      <c r="Y111" s="179"/>
      <c r="Z111" s="2"/>
      <c r="AA111" s="2"/>
      <c r="AB111" s="2"/>
      <c r="AC111" s="2"/>
    </row>
    <row r="112" spans="1:29" s="22" customFormat="1" ht="13.5">
      <c r="A112" s="179"/>
      <c r="B112" s="18"/>
      <c r="I112" s="173"/>
      <c r="O112" s="2"/>
      <c r="P112" s="2"/>
      <c r="Q112" s="2"/>
      <c r="R112" s="2"/>
      <c r="S112" s="42"/>
      <c r="T112" s="2"/>
      <c r="U112" s="2"/>
      <c r="V112" s="2"/>
      <c r="W112" s="2"/>
      <c r="X112" s="2"/>
      <c r="Y112" s="179"/>
      <c r="Z112" s="2"/>
      <c r="AA112" s="2"/>
      <c r="AB112" s="2"/>
      <c r="AC112" s="2"/>
    </row>
    <row r="113" spans="1:29" s="22" customFormat="1" ht="20.25">
      <c r="A113" s="179"/>
      <c r="B113" s="3" t="str">
        <f>'E1_ Gráficos 01'!B113</f>
        <v>ESTUDO DE CONTAGENS DE FLUXO VEICULAR</v>
      </c>
      <c r="C113" s="3"/>
      <c r="D113" s="3"/>
      <c r="E113" s="3"/>
      <c r="F113" s="3"/>
      <c r="G113" s="3"/>
      <c r="H113" s="3"/>
      <c r="I113" s="170"/>
      <c r="J113" s="3"/>
      <c r="K113" s="3"/>
      <c r="L113" s="3"/>
      <c r="M113" s="3"/>
      <c r="N113" s="3"/>
      <c r="O113" s="3"/>
      <c r="P113" s="3"/>
      <c r="Q113" s="3"/>
      <c r="R113" s="3"/>
      <c r="S113" s="40"/>
      <c r="T113" s="3"/>
      <c r="U113" s="3"/>
      <c r="V113" s="3"/>
      <c r="W113" s="3"/>
      <c r="X113" s="3"/>
      <c r="Y113" s="178"/>
      <c r="Z113" s="3"/>
      <c r="AA113" s="3"/>
      <c r="AB113" s="3"/>
      <c r="AC113" s="3"/>
    </row>
    <row r="114" spans="1:29" s="22" customFormat="1" ht="14.25">
      <c r="A114" s="179"/>
      <c r="B114" s="4" t="str">
        <f>'E1_ Gráficos 01'!B114</f>
        <v>VIA</v>
      </c>
      <c r="C114" s="206" t="str">
        <f>'E1_ Gráficos 01'!C114</f>
        <v>Av. Néstor Gambetta</v>
      </c>
      <c r="D114" s="206"/>
      <c r="E114" s="206"/>
      <c r="F114" s="206"/>
      <c r="G114" s="206"/>
      <c r="H114" s="207"/>
      <c r="I114" s="208"/>
      <c r="J114" s="207"/>
      <c r="K114" s="209"/>
      <c r="L114" s="86" t="str">
        <f>'E1_ Gráficos 01'!H114</f>
        <v>DATA</v>
      </c>
      <c r="M114" s="209"/>
      <c r="N114" s="210" t="str">
        <f>'E1_ Gráficos 01'!J114</f>
        <v>Lunes 27 de Septiembre del 2010</v>
      </c>
      <c r="O114" s="211"/>
      <c r="P114" s="212"/>
      <c r="Q114" s="2"/>
      <c r="R114" s="7"/>
      <c r="S114" s="41"/>
      <c r="T114" s="2"/>
      <c r="U114" s="4"/>
      <c r="V114" s="8"/>
      <c r="W114" s="9"/>
      <c r="X114" s="9"/>
      <c r="Y114" s="179"/>
      <c r="Z114" s="2"/>
      <c r="AA114" s="10"/>
      <c r="AB114" s="2"/>
      <c r="AC114" s="2"/>
    </row>
    <row r="115" spans="1:29" s="22" customFormat="1" ht="14.25">
      <c r="A115" s="179"/>
      <c r="B115" s="4" t="str">
        <f>'E1_ Gráficos 01'!B115</f>
        <v>LOCALIZAÇÃO</v>
      </c>
      <c r="C115" s="206" t="str">
        <f>'E1_ Gráficos 01'!C115</f>
        <v>Grifo Repsol - AAHH Escudero (Km. 3 + 400)</v>
      </c>
      <c r="D115" s="206"/>
      <c r="E115" s="206"/>
      <c r="F115" s="206"/>
      <c r="G115" s="206"/>
      <c r="H115" s="207"/>
      <c r="I115" s="208"/>
      <c r="J115" s="207"/>
      <c r="K115" s="209"/>
      <c r="L115" s="86" t="str">
        <f>'E1_ Gráficos 01'!H115</f>
        <v>CLASIFICADOR</v>
      </c>
      <c r="M115" s="209"/>
      <c r="N115" s="210" t="str">
        <f>'E1_ Gráficos 01'!J115</f>
        <v>Celia Velásquez Vargas- Wenceslao Y. Calzado Castillo</v>
      </c>
      <c r="O115" s="211"/>
      <c r="P115" s="2"/>
      <c r="Q115" s="2"/>
      <c r="R115" s="7"/>
      <c r="S115" s="41"/>
      <c r="T115" s="2"/>
      <c r="U115" s="4"/>
      <c r="V115" s="8"/>
      <c r="W115" s="9"/>
      <c r="X115" s="9"/>
      <c r="Y115" s="179"/>
      <c r="Z115" s="2"/>
      <c r="AA115" s="10"/>
      <c r="AB115" s="2"/>
      <c r="AC115" s="2"/>
    </row>
    <row r="116" spans="1:29" s="22" customFormat="1" ht="14.25">
      <c r="A116" s="179"/>
      <c r="B116" s="4" t="str">
        <f>'E1_ Gráficos 01'!B116</f>
        <v>SENTIDO</v>
      </c>
      <c r="C116" s="206" t="str">
        <f>'E1_ Gráficos 01'!C116</f>
        <v>Panamericana Norte a Ventanilla</v>
      </c>
      <c r="D116" s="206"/>
      <c r="E116" s="206"/>
      <c r="F116" s="206"/>
      <c r="G116" s="206"/>
      <c r="H116" s="207"/>
      <c r="I116" s="208"/>
      <c r="J116" s="207"/>
      <c r="K116" s="209"/>
      <c r="L116" s="86" t="str">
        <f>'E1_ Gráficos 01'!H116</f>
        <v>RESPONSÁVEL</v>
      </c>
      <c r="M116" s="209"/>
      <c r="N116" s="210" t="str">
        <f>'E1_ Gráficos 01'!J116</f>
        <v>RICHARD SALVADOR TIXE</v>
      </c>
      <c r="O116" s="211"/>
      <c r="P116" s="2"/>
      <c r="Q116" s="2"/>
      <c r="R116" s="7"/>
      <c r="S116" s="41"/>
      <c r="T116" s="2"/>
      <c r="U116" s="4"/>
      <c r="V116" s="8"/>
      <c r="W116" s="9"/>
      <c r="X116" s="9"/>
      <c r="Y116" s="179"/>
      <c r="Z116" s="2"/>
      <c r="AA116" s="10"/>
      <c r="AB116" s="2"/>
      <c r="AC116" s="2"/>
    </row>
    <row r="117" spans="1:29" s="22" customFormat="1">
      <c r="A117" s="179"/>
      <c r="B117" s="13"/>
      <c r="C117" s="2"/>
      <c r="D117" s="2"/>
      <c r="E117" s="2"/>
      <c r="F117" s="2"/>
      <c r="G117" s="2"/>
      <c r="H117" s="2"/>
      <c r="I117" s="169"/>
      <c r="J117" s="2"/>
      <c r="K117" s="2"/>
      <c r="L117" s="2"/>
      <c r="M117" s="2"/>
      <c r="N117" s="2"/>
      <c r="O117" s="2"/>
      <c r="P117" s="2"/>
      <c r="Q117" s="2"/>
      <c r="R117" s="2"/>
      <c r="S117" s="42"/>
      <c r="T117" s="2"/>
      <c r="U117" s="2"/>
      <c r="V117" s="2"/>
      <c r="W117" s="2"/>
      <c r="X117" s="2"/>
      <c r="Y117" s="179"/>
      <c r="Z117" s="2"/>
      <c r="AA117" s="2"/>
      <c r="AB117" s="2"/>
      <c r="AC117" s="2"/>
    </row>
    <row r="118" spans="1:29" s="22" customFormat="1" ht="12.75" customHeight="1">
      <c r="A118" s="179"/>
      <c r="B118" s="391" t="s">
        <v>3</v>
      </c>
      <c r="C118" s="391" t="s">
        <v>45</v>
      </c>
      <c r="D118" s="391" t="s">
        <v>55</v>
      </c>
      <c r="E118" s="391" t="s">
        <v>56</v>
      </c>
      <c r="F118" s="394" t="s">
        <v>40</v>
      </c>
      <c r="G118" s="391" t="s">
        <v>7</v>
      </c>
      <c r="H118" s="391" t="s">
        <v>8</v>
      </c>
      <c r="I118" s="169"/>
      <c r="J118"/>
      <c r="K118" s="42"/>
      <c r="L118"/>
      <c r="M118"/>
      <c r="N118"/>
      <c r="O118"/>
      <c r="P118"/>
      <c r="Q118"/>
      <c r="R118"/>
      <c r="S118"/>
      <c r="T118"/>
      <c r="U118"/>
      <c r="V118" s="391" t="s">
        <v>3</v>
      </c>
      <c r="W118" s="391" t="s">
        <v>45</v>
      </c>
      <c r="X118" s="391" t="s">
        <v>56</v>
      </c>
      <c r="Y118" s="179"/>
    </row>
    <row r="119" spans="1:29" s="22" customFormat="1">
      <c r="A119" s="179"/>
      <c r="B119" s="392"/>
      <c r="C119" s="392"/>
      <c r="D119" s="392"/>
      <c r="E119" s="392"/>
      <c r="F119" s="395"/>
      <c r="G119" s="392"/>
      <c r="H119" s="392"/>
      <c r="I119" s="169"/>
      <c r="J119"/>
      <c r="K119"/>
      <c r="L119"/>
      <c r="M119"/>
      <c r="N119"/>
      <c r="O119"/>
      <c r="P119"/>
      <c r="Q119"/>
      <c r="R119"/>
      <c r="S119"/>
      <c r="V119" s="392"/>
      <c r="W119" s="392"/>
      <c r="X119" s="392"/>
      <c r="Y119" s="179"/>
    </row>
    <row r="120" spans="1:29" s="22" customFormat="1">
      <c r="A120" s="179"/>
      <c r="B120" s="393"/>
      <c r="C120" s="393"/>
      <c r="D120" s="393"/>
      <c r="E120" s="393"/>
      <c r="F120" s="396"/>
      <c r="G120" s="393"/>
      <c r="H120" s="393"/>
      <c r="I120" s="169"/>
      <c r="J120"/>
      <c r="K120"/>
      <c r="L120"/>
      <c r="M120"/>
      <c r="N120"/>
      <c r="O120"/>
      <c r="P120"/>
      <c r="Q120"/>
      <c r="R120"/>
      <c r="S120"/>
      <c r="V120" s="393"/>
      <c r="W120" s="393"/>
      <c r="X120" s="393"/>
      <c r="Y120" s="179"/>
    </row>
    <row r="121" spans="1:29" s="22" customFormat="1" ht="13.5">
      <c r="A121" s="216" t="str">
        <f>J121</f>
        <v/>
      </c>
      <c r="B121" s="15" t="s">
        <v>11</v>
      </c>
      <c r="C121" s="16">
        <f>'Estación E1_Contagens'!BS225</f>
        <v>102</v>
      </c>
      <c r="D121" s="16">
        <f>SUM('Estación E1_Contagens'!BT225:BV225)</f>
        <v>0</v>
      </c>
      <c r="E121" s="16">
        <f>SUM('Estación E1_Contagens'!BW225:BZ225)</f>
        <v>6</v>
      </c>
      <c r="F121" s="16">
        <f>'Estación E1_Contagens'!CA225</f>
        <v>0</v>
      </c>
      <c r="G121" s="16">
        <f>'Estación E1_Contagens'!CB225</f>
        <v>0</v>
      </c>
      <c r="H121" s="16">
        <f>'Estación E1_Contagens'!CC225</f>
        <v>108</v>
      </c>
      <c r="I121" s="168" t="str">
        <f>IF(J121=1,"HORA PICO DIA","")</f>
        <v/>
      </c>
      <c r="J121" s="166" t="str">
        <f>'Estación E1_Contagens'!CD225</f>
        <v/>
      </c>
      <c r="K121"/>
      <c r="L121"/>
      <c r="M121"/>
      <c r="N121"/>
      <c r="O121"/>
      <c r="P121"/>
      <c r="Q121"/>
      <c r="R121"/>
      <c r="S121"/>
      <c r="V121" s="15" t="s">
        <v>11</v>
      </c>
      <c r="W121" s="16">
        <f>C121</f>
        <v>102</v>
      </c>
      <c r="X121" s="16">
        <f>E121</f>
        <v>6</v>
      </c>
      <c r="Y121" s="180"/>
    </row>
    <row r="122" spans="1:29" s="22" customFormat="1" ht="13.5">
      <c r="A122" s="216" t="str">
        <f t="shared" ref="A122:A144" si="40">J122</f>
        <v/>
      </c>
      <c r="B122" s="15" t="s">
        <v>12</v>
      </c>
      <c r="C122" s="16">
        <f>'Estación E1_Contagens'!BS226</f>
        <v>68</v>
      </c>
      <c r="D122" s="16">
        <f>SUM('Estación E1_Contagens'!BT226:BV226)</f>
        <v>0</v>
      </c>
      <c r="E122" s="16">
        <f>SUM('Estación E1_Contagens'!BW226:BZ226)</f>
        <v>4</v>
      </c>
      <c r="F122" s="16">
        <f>'Estación E1_Contagens'!CA226</f>
        <v>0</v>
      </c>
      <c r="G122" s="16">
        <f>'Estación E1_Contagens'!CB226</f>
        <v>0</v>
      </c>
      <c r="H122" s="16">
        <f>'Estación E1_Contagens'!CC226</f>
        <v>72</v>
      </c>
      <c r="I122" s="168" t="str">
        <f t="shared" ref="I122:I126" si="41">IF(J122=1,"HORA PICO DIA","")</f>
        <v/>
      </c>
      <c r="J122" s="166" t="str">
        <f>'Estación E1_Contagens'!CD226</f>
        <v/>
      </c>
      <c r="K122"/>
      <c r="L122"/>
      <c r="M122"/>
      <c r="N122"/>
      <c r="O122"/>
      <c r="P122"/>
      <c r="Q122"/>
      <c r="R122"/>
      <c r="S122"/>
      <c r="V122" s="15" t="s">
        <v>12</v>
      </c>
      <c r="W122" s="16">
        <f t="shared" ref="W122:W144" si="42">C122</f>
        <v>68</v>
      </c>
      <c r="X122" s="16">
        <f t="shared" ref="X122:X144" si="43">E122</f>
        <v>4</v>
      </c>
      <c r="Y122" s="180"/>
    </row>
    <row r="123" spans="1:29" s="22" customFormat="1" ht="13.5">
      <c r="A123" s="216" t="str">
        <f t="shared" si="40"/>
        <v/>
      </c>
      <c r="B123" s="15" t="s">
        <v>13</v>
      </c>
      <c r="C123" s="16">
        <f>'Estación E1_Contagens'!BS227</f>
        <v>55</v>
      </c>
      <c r="D123" s="16">
        <f>SUM('Estación E1_Contagens'!BT227:BV227)</f>
        <v>0</v>
      </c>
      <c r="E123" s="16">
        <f>SUM('Estación E1_Contagens'!BW227:BZ227)</f>
        <v>2</v>
      </c>
      <c r="F123" s="16">
        <f>'Estación E1_Contagens'!CA227</f>
        <v>0</v>
      </c>
      <c r="G123" s="16">
        <f>'Estación E1_Contagens'!CB227</f>
        <v>0</v>
      </c>
      <c r="H123" s="16">
        <f>'Estación E1_Contagens'!CC227</f>
        <v>57</v>
      </c>
      <c r="I123" s="168" t="str">
        <f t="shared" si="41"/>
        <v/>
      </c>
      <c r="J123" s="166" t="str">
        <f>'Estación E1_Contagens'!CD227</f>
        <v/>
      </c>
      <c r="K123"/>
      <c r="L123"/>
      <c r="M123"/>
      <c r="N123"/>
      <c r="O123"/>
      <c r="P123"/>
      <c r="Q123"/>
      <c r="R123"/>
      <c r="S123"/>
      <c r="V123" s="15" t="s">
        <v>13</v>
      </c>
      <c r="W123" s="16">
        <f t="shared" si="42"/>
        <v>55</v>
      </c>
      <c r="X123" s="16">
        <f t="shared" si="43"/>
        <v>2</v>
      </c>
      <c r="Y123" s="180"/>
    </row>
    <row r="124" spans="1:29" s="22" customFormat="1" ht="13.5">
      <c r="A124" s="216" t="str">
        <f t="shared" si="40"/>
        <v/>
      </c>
      <c r="B124" s="15" t="s">
        <v>14</v>
      </c>
      <c r="C124" s="16">
        <f>'Estación E1_Contagens'!BS228</f>
        <v>60</v>
      </c>
      <c r="D124" s="16">
        <f>SUM('Estación E1_Contagens'!BT228:BV228)</f>
        <v>0</v>
      </c>
      <c r="E124" s="16">
        <f>SUM('Estación E1_Contagens'!BW228:BZ228)</f>
        <v>4</v>
      </c>
      <c r="F124" s="16">
        <f>'Estación E1_Contagens'!CA228</f>
        <v>0</v>
      </c>
      <c r="G124" s="16">
        <f>'Estación E1_Contagens'!CB228</f>
        <v>0</v>
      </c>
      <c r="H124" s="16">
        <f>'Estación E1_Contagens'!CC228</f>
        <v>64</v>
      </c>
      <c r="I124" s="168" t="str">
        <f t="shared" si="41"/>
        <v/>
      </c>
      <c r="J124" s="166" t="str">
        <f>'Estación E1_Contagens'!CD228</f>
        <v/>
      </c>
      <c r="K124"/>
      <c r="L124"/>
      <c r="M124"/>
      <c r="N124"/>
      <c r="O124"/>
      <c r="P124"/>
      <c r="Q124"/>
      <c r="R124"/>
      <c r="S124"/>
      <c r="V124" s="15" t="s">
        <v>14</v>
      </c>
      <c r="W124" s="16">
        <f t="shared" si="42"/>
        <v>60</v>
      </c>
      <c r="X124" s="16">
        <f t="shared" si="43"/>
        <v>4</v>
      </c>
      <c r="Y124" s="180"/>
    </row>
    <row r="125" spans="1:29" s="22" customFormat="1" ht="13.5">
      <c r="A125" s="216" t="str">
        <f t="shared" si="40"/>
        <v/>
      </c>
      <c r="B125" s="15" t="s">
        <v>15</v>
      </c>
      <c r="C125" s="16">
        <f>'Estación E1_Contagens'!BS229</f>
        <v>86</v>
      </c>
      <c r="D125" s="16">
        <f>SUM('Estación E1_Contagens'!BT229:BV229)</f>
        <v>0</v>
      </c>
      <c r="E125" s="16">
        <f>SUM('Estación E1_Contagens'!BW229:BZ229)</f>
        <v>5</v>
      </c>
      <c r="F125" s="16">
        <f>'Estación E1_Contagens'!CA229</f>
        <v>0</v>
      </c>
      <c r="G125" s="16">
        <f>'Estación E1_Contagens'!CB229</f>
        <v>0</v>
      </c>
      <c r="H125" s="16">
        <f>'Estación E1_Contagens'!CC229</f>
        <v>91</v>
      </c>
      <c r="I125" s="168" t="str">
        <f t="shared" si="41"/>
        <v/>
      </c>
      <c r="J125" s="166" t="str">
        <f>'Estación E1_Contagens'!CD229</f>
        <v/>
      </c>
      <c r="K125"/>
      <c r="L125"/>
      <c r="M125"/>
      <c r="N125"/>
      <c r="O125"/>
      <c r="P125"/>
      <c r="Q125"/>
      <c r="R125"/>
      <c r="S125"/>
      <c r="V125" s="15" t="s">
        <v>15</v>
      </c>
      <c r="W125" s="16">
        <f t="shared" si="42"/>
        <v>86</v>
      </c>
      <c r="X125" s="16">
        <f t="shared" si="43"/>
        <v>5</v>
      </c>
      <c r="Y125" s="180"/>
    </row>
    <row r="126" spans="1:29" s="22" customFormat="1" ht="13.5">
      <c r="A126" s="216" t="str">
        <f t="shared" si="40"/>
        <v/>
      </c>
      <c r="B126" s="15" t="s">
        <v>16</v>
      </c>
      <c r="C126" s="16">
        <f>'Estación E1_Contagens'!BS230</f>
        <v>114</v>
      </c>
      <c r="D126" s="16">
        <f>SUM('Estación E1_Contagens'!BT230:BV230)</f>
        <v>0</v>
      </c>
      <c r="E126" s="16">
        <f>SUM('Estación E1_Contagens'!BW230:BZ230)</f>
        <v>8</v>
      </c>
      <c r="F126" s="16">
        <f>'Estación E1_Contagens'!CA230</f>
        <v>0</v>
      </c>
      <c r="G126" s="16">
        <f>'Estación E1_Contagens'!CB230</f>
        <v>0</v>
      </c>
      <c r="H126" s="16">
        <f>'Estación E1_Contagens'!CC230</f>
        <v>122</v>
      </c>
      <c r="I126" s="168" t="str">
        <f t="shared" si="41"/>
        <v/>
      </c>
      <c r="J126" s="166" t="str">
        <f>'Estación E1_Contagens'!CD230</f>
        <v/>
      </c>
      <c r="K126"/>
      <c r="L126"/>
      <c r="M126"/>
      <c r="N126"/>
      <c r="O126"/>
      <c r="P126"/>
      <c r="Q126"/>
      <c r="R126"/>
      <c r="S126"/>
      <c r="V126" s="15" t="s">
        <v>16</v>
      </c>
      <c r="W126" s="16">
        <f t="shared" si="42"/>
        <v>114</v>
      </c>
      <c r="X126" s="16">
        <f t="shared" si="43"/>
        <v>8</v>
      </c>
      <c r="Y126" s="180"/>
    </row>
    <row r="127" spans="1:29" s="22" customFormat="1" ht="13.5">
      <c r="A127" s="216" t="str">
        <f t="shared" si="40"/>
        <v/>
      </c>
      <c r="B127" s="15" t="s">
        <v>17</v>
      </c>
      <c r="C127" s="16">
        <f>'Estación E1_Contagens'!BS231</f>
        <v>432</v>
      </c>
      <c r="D127" s="16">
        <f>SUM('Estación E1_Contagens'!BT231:BV231)</f>
        <v>5</v>
      </c>
      <c r="E127" s="16">
        <f>SUM('Estación E1_Contagens'!BW231:BZ231)</f>
        <v>21</v>
      </c>
      <c r="F127" s="16">
        <f>'Estación E1_Contagens'!CA231</f>
        <v>0</v>
      </c>
      <c r="G127" s="16">
        <f>'Estación E1_Contagens'!CB231</f>
        <v>0</v>
      </c>
      <c r="H127" s="16">
        <f>'Estación E1_Contagens'!CC231</f>
        <v>458</v>
      </c>
      <c r="I127" s="169" t="str">
        <f>IF(J127=1,"HORA PICO DIA/MANHÃ",IF(J127=2,"HORA PICO MANHÃ",""))</f>
        <v/>
      </c>
      <c r="J127" s="166" t="str">
        <f>'Estación E1_Contagens'!CD231</f>
        <v/>
      </c>
      <c r="K127"/>
      <c r="L127"/>
      <c r="M127"/>
      <c r="N127"/>
      <c r="O127"/>
      <c r="P127"/>
      <c r="Q127"/>
      <c r="R127"/>
      <c r="S127"/>
      <c r="V127" s="15" t="s">
        <v>17</v>
      </c>
      <c r="W127" s="16">
        <f t="shared" si="42"/>
        <v>432</v>
      </c>
      <c r="X127" s="16">
        <f t="shared" si="43"/>
        <v>21</v>
      </c>
      <c r="Y127" s="180"/>
    </row>
    <row r="128" spans="1:29" s="22" customFormat="1" ht="13.5">
      <c r="A128" s="216">
        <f t="shared" si="40"/>
        <v>1</v>
      </c>
      <c r="B128" s="15" t="s">
        <v>18</v>
      </c>
      <c r="C128" s="16">
        <f>'Estación E1_Contagens'!BS232</f>
        <v>679</v>
      </c>
      <c r="D128" s="16">
        <f>SUM('Estación E1_Contagens'!BT232:BV232)</f>
        <v>26</v>
      </c>
      <c r="E128" s="16">
        <f>SUM('Estación E1_Contagens'!BW232:BZ232)</f>
        <v>29</v>
      </c>
      <c r="F128" s="16">
        <f>'Estación E1_Contagens'!CA232</f>
        <v>0</v>
      </c>
      <c r="G128" s="16">
        <f>'Estación E1_Contagens'!CB232</f>
        <v>0</v>
      </c>
      <c r="H128" s="16">
        <f>'Estación E1_Contagens'!CC232</f>
        <v>734</v>
      </c>
      <c r="I128" s="167" t="str">
        <f t="shared" ref="I128:I130" si="44">IF(J128=1,"HORA PICO DIA/MANHÃ",IF(J128=2,"HORA PICO MANHÃ",""))</f>
        <v>HORA PICO DIA/MANHÃ</v>
      </c>
      <c r="J128" s="166">
        <f>'Estación E1_Contagens'!CD232</f>
        <v>1</v>
      </c>
      <c r="K128"/>
      <c r="L128"/>
      <c r="M128"/>
      <c r="N128"/>
      <c r="O128"/>
      <c r="P128"/>
      <c r="Q128"/>
      <c r="R128"/>
      <c r="S128"/>
      <c r="V128" s="15" t="s">
        <v>18</v>
      </c>
      <c r="W128" s="16">
        <f t="shared" si="42"/>
        <v>679</v>
      </c>
      <c r="X128" s="16">
        <f t="shared" si="43"/>
        <v>29</v>
      </c>
      <c r="Y128" s="180"/>
    </row>
    <row r="129" spans="1:25" s="22" customFormat="1" ht="13.5">
      <c r="A129" s="216" t="str">
        <f t="shared" si="40"/>
        <v/>
      </c>
      <c r="B129" s="15" t="s">
        <v>19</v>
      </c>
      <c r="C129" s="16">
        <f>'Estación E1_Contagens'!BS233</f>
        <v>481</v>
      </c>
      <c r="D129" s="16">
        <f>SUM('Estación E1_Contagens'!BT233:BV233)</f>
        <v>5</v>
      </c>
      <c r="E129" s="16">
        <f>SUM('Estación E1_Contagens'!BW233:BZ233)</f>
        <v>53</v>
      </c>
      <c r="F129" s="16">
        <f>'Estación E1_Contagens'!CA233</f>
        <v>1</v>
      </c>
      <c r="G129" s="16">
        <f>'Estación E1_Contagens'!CB233</f>
        <v>0</v>
      </c>
      <c r="H129" s="16">
        <f>'Estación E1_Contagens'!CC233</f>
        <v>540</v>
      </c>
      <c r="I129" s="169" t="str">
        <f t="shared" si="44"/>
        <v/>
      </c>
      <c r="J129" s="166" t="str">
        <f>'Estación E1_Contagens'!CD233</f>
        <v/>
      </c>
      <c r="K129"/>
      <c r="L129"/>
      <c r="M129"/>
      <c r="N129"/>
      <c r="O129"/>
      <c r="P129"/>
      <c r="Q129"/>
      <c r="R129"/>
      <c r="S129"/>
      <c r="V129" s="15" t="s">
        <v>19</v>
      </c>
      <c r="W129" s="16">
        <f t="shared" si="42"/>
        <v>481</v>
      </c>
      <c r="X129" s="16">
        <f t="shared" si="43"/>
        <v>53</v>
      </c>
      <c r="Y129" s="180"/>
    </row>
    <row r="130" spans="1:25" s="22" customFormat="1" ht="13.5">
      <c r="A130" s="216" t="str">
        <f t="shared" si="40"/>
        <v/>
      </c>
      <c r="B130" s="15" t="s">
        <v>20</v>
      </c>
      <c r="C130" s="16">
        <f>'Estación E1_Contagens'!BS234</f>
        <v>585</v>
      </c>
      <c r="D130" s="16">
        <f>SUM('Estación E1_Contagens'!BT234:BV234)</f>
        <v>8</v>
      </c>
      <c r="E130" s="16">
        <f>SUM('Estación E1_Contagens'!BW234:BZ234)</f>
        <v>37</v>
      </c>
      <c r="F130" s="16">
        <f>'Estación E1_Contagens'!CA234</f>
        <v>0</v>
      </c>
      <c r="G130" s="16">
        <f>'Estación E1_Contagens'!CB234</f>
        <v>0</v>
      </c>
      <c r="H130" s="16">
        <f>'Estación E1_Contagens'!CC234</f>
        <v>630</v>
      </c>
      <c r="I130" s="169" t="str">
        <f t="shared" si="44"/>
        <v/>
      </c>
      <c r="J130" s="166" t="str">
        <f>'Estación E1_Contagens'!CD234</f>
        <v/>
      </c>
      <c r="K130"/>
      <c r="L130"/>
      <c r="M130"/>
      <c r="N130"/>
      <c r="O130"/>
      <c r="P130"/>
      <c r="Q130"/>
      <c r="R130"/>
      <c r="S130"/>
      <c r="V130" s="15" t="s">
        <v>20</v>
      </c>
      <c r="W130" s="16">
        <f t="shared" si="42"/>
        <v>585</v>
      </c>
      <c r="X130" s="16">
        <f t="shared" si="43"/>
        <v>37</v>
      </c>
      <c r="Y130" s="180"/>
    </row>
    <row r="131" spans="1:25" s="22" customFormat="1" ht="13.5">
      <c r="A131" s="216" t="str">
        <f t="shared" si="40"/>
        <v/>
      </c>
      <c r="B131" s="15" t="s">
        <v>21</v>
      </c>
      <c r="C131" s="16">
        <f>'Estación E1_Contagens'!BS235</f>
        <v>388</v>
      </c>
      <c r="D131" s="16">
        <f>SUM('Estación E1_Contagens'!BT235:BV235)</f>
        <v>7</v>
      </c>
      <c r="E131" s="16">
        <f>SUM('Estación E1_Contagens'!BW235:BZ235)</f>
        <v>49</v>
      </c>
      <c r="F131" s="16">
        <f>'Estación E1_Contagens'!CA235</f>
        <v>5</v>
      </c>
      <c r="G131" s="16">
        <f>'Estación E1_Contagens'!CB235</f>
        <v>0</v>
      </c>
      <c r="H131" s="16">
        <f>'Estación E1_Contagens'!CC235</f>
        <v>449</v>
      </c>
      <c r="I131" s="168" t="str">
        <f t="shared" ref="I131:I136" si="45">IF(J131=1,"HORA PICO DIA","")</f>
        <v/>
      </c>
      <c r="J131" s="166" t="str">
        <f>'Estación E1_Contagens'!CD235</f>
        <v/>
      </c>
      <c r="K131"/>
      <c r="L131"/>
      <c r="M131"/>
      <c r="N131"/>
      <c r="O131"/>
      <c r="P131"/>
      <c r="Q131"/>
      <c r="R131"/>
      <c r="S131"/>
      <c r="V131" s="15" t="s">
        <v>21</v>
      </c>
      <c r="W131" s="16">
        <f t="shared" si="42"/>
        <v>388</v>
      </c>
      <c r="X131" s="16">
        <f t="shared" si="43"/>
        <v>49</v>
      </c>
      <c r="Y131" s="180"/>
    </row>
    <row r="132" spans="1:25" s="22" customFormat="1" ht="13.5">
      <c r="A132" s="216" t="str">
        <f t="shared" si="40"/>
        <v/>
      </c>
      <c r="B132" s="15" t="s">
        <v>22</v>
      </c>
      <c r="C132" s="16">
        <f>'Estación E1_Contagens'!BS236</f>
        <v>438</v>
      </c>
      <c r="D132" s="16">
        <f>SUM('Estación E1_Contagens'!BT236:BV236)</f>
        <v>9</v>
      </c>
      <c r="E132" s="16">
        <f>SUM('Estación E1_Contagens'!BW236:BZ236)</f>
        <v>51</v>
      </c>
      <c r="F132" s="16">
        <f>'Estación E1_Contagens'!CA236</f>
        <v>7</v>
      </c>
      <c r="G132" s="16">
        <f>'Estación E1_Contagens'!CB236</f>
        <v>0</v>
      </c>
      <c r="H132" s="16">
        <f>'Estación E1_Contagens'!CC236</f>
        <v>505</v>
      </c>
      <c r="I132" s="168" t="str">
        <f t="shared" si="45"/>
        <v/>
      </c>
      <c r="J132" s="166" t="str">
        <f>'Estación E1_Contagens'!CD236</f>
        <v/>
      </c>
      <c r="K132"/>
      <c r="L132"/>
      <c r="M132"/>
      <c r="N132"/>
      <c r="O132"/>
      <c r="P132"/>
      <c r="Q132"/>
      <c r="R132"/>
      <c r="S132"/>
      <c r="V132" s="15" t="s">
        <v>22</v>
      </c>
      <c r="W132" s="16">
        <f t="shared" si="42"/>
        <v>438</v>
      </c>
      <c r="X132" s="16">
        <f t="shared" si="43"/>
        <v>51</v>
      </c>
      <c r="Y132" s="180"/>
    </row>
    <row r="133" spans="1:25" s="22" customFormat="1" ht="13.5">
      <c r="A133" s="216" t="str">
        <f t="shared" si="40"/>
        <v/>
      </c>
      <c r="B133" s="15" t="s">
        <v>23</v>
      </c>
      <c r="C133" s="16">
        <f>'Estación E1_Contagens'!BS237</f>
        <v>366</v>
      </c>
      <c r="D133" s="16">
        <f>SUM('Estación E1_Contagens'!BT237:BV237)</f>
        <v>10</v>
      </c>
      <c r="E133" s="16">
        <f>SUM('Estación E1_Contagens'!BW237:BZ237)</f>
        <v>39</v>
      </c>
      <c r="F133" s="16">
        <f>'Estación E1_Contagens'!CA237</f>
        <v>0</v>
      </c>
      <c r="G133" s="16">
        <f>'Estación E1_Contagens'!CB237</f>
        <v>0</v>
      </c>
      <c r="H133" s="16">
        <f>'Estación E1_Contagens'!CC237</f>
        <v>415</v>
      </c>
      <c r="I133" s="168" t="str">
        <f t="shared" si="45"/>
        <v/>
      </c>
      <c r="J133" s="166" t="str">
        <f>'Estación E1_Contagens'!CD237</f>
        <v/>
      </c>
      <c r="K133"/>
      <c r="L133"/>
      <c r="M133"/>
      <c r="N133"/>
      <c r="O133"/>
      <c r="P133"/>
      <c r="Q133"/>
      <c r="R133"/>
      <c r="S133"/>
      <c r="V133" s="15" t="s">
        <v>23</v>
      </c>
      <c r="W133" s="16">
        <f t="shared" si="42"/>
        <v>366</v>
      </c>
      <c r="X133" s="16">
        <f t="shared" si="43"/>
        <v>39</v>
      </c>
      <c r="Y133" s="180"/>
    </row>
    <row r="134" spans="1:25" s="22" customFormat="1" ht="13.5">
      <c r="A134" s="216" t="str">
        <f t="shared" si="40"/>
        <v/>
      </c>
      <c r="B134" s="15" t="s">
        <v>24</v>
      </c>
      <c r="C134" s="16">
        <f>'Estación E1_Contagens'!BS238</f>
        <v>413</v>
      </c>
      <c r="D134" s="16">
        <f>SUM('Estación E1_Contagens'!BT238:BV238)</f>
        <v>9</v>
      </c>
      <c r="E134" s="16">
        <f>SUM('Estación E1_Contagens'!BW238:BZ238)</f>
        <v>39</v>
      </c>
      <c r="F134" s="16">
        <f>'Estación E1_Contagens'!CA238</f>
        <v>1</v>
      </c>
      <c r="G134" s="16">
        <f>'Estación E1_Contagens'!CB238</f>
        <v>0</v>
      </c>
      <c r="H134" s="16">
        <f>'Estación E1_Contagens'!CC238</f>
        <v>462</v>
      </c>
      <c r="I134" s="168" t="str">
        <f t="shared" si="45"/>
        <v/>
      </c>
      <c r="J134" s="166" t="str">
        <f>'Estación E1_Contagens'!CD238</f>
        <v/>
      </c>
      <c r="K134"/>
      <c r="L134"/>
      <c r="M134"/>
      <c r="N134"/>
      <c r="O134"/>
      <c r="P134"/>
      <c r="Q134"/>
      <c r="R134"/>
      <c r="S134"/>
      <c r="V134" s="15" t="s">
        <v>24</v>
      </c>
      <c r="W134" s="16">
        <f t="shared" si="42"/>
        <v>413</v>
      </c>
      <c r="X134" s="16">
        <f t="shared" si="43"/>
        <v>39</v>
      </c>
      <c r="Y134" s="180"/>
    </row>
    <row r="135" spans="1:25" s="22" customFormat="1" ht="13.5">
      <c r="A135" s="216" t="str">
        <f t="shared" si="40"/>
        <v/>
      </c>
      <c r="B135" s="15" t="s">
        <v>25</v>
      </c>
      <c r="C135" s="16">
        <f>'Estación E1_Contagens'!BS239</f>
        <v>448</v>
      </c>
      <c r="D135" s="16">
        <f>SUM('Estación E1_Contagens'!BT239:BV239)</f>
        <v>11</v>
      </c>
      <c r="E135" s="16">
        <f>SUM('Estación E1_Contagens'!BW239:BZ239)</f>
        <v>46</v>
      </c>
      <c r="F135" s="16">
        <f>'Estación E1_Contagens'!CA239</f>
        <v>1</v>
      </c>
      <c r="G135" s="16">
        <f>'Estación E1_Contagens'!CB239</f>
        <v>0</v>
      </c>
      <c r="H135" s="16">
        <f>'Estación E1_Contagens'!CC239</f>
        <v>506</v>
      </c>
      <c r="I135" s="168" t="str">
        <f t="shared" si="45"/>
        <v/>
      </c>
      <c r="J135" s="166" t="str">
        <f>'Estación E1_Contagens'!CD239</f>
        <v/>
      </c>
      <c r="K135"/>
      <c r="L135"/>
      <c r="M135"/>
      <c r="N135"/>
      <c r="O135"/>
      <c r="P135"/>
      <c r="Q135"/>
      <c r="R135"/>
      <c r="S135"/>
      <c r="V135" s="15" t="s">
        <v>25</v>
      </c>
      <c r="W135" s="16">
        <f t="shared" si="42"/>
        <v>448</v>
      </c>
      <c r="X135" s="16">
        <f t="shared" si="43"/>
        <v>46</v>
      </c>
      <c r="Y135" s="180"/>
    </row>
    <row r="136" spans="1:25" s="22" customFormat="1" ht="13.5">
      <c r="A136" s="216" t="str">
        <f t="shared" si="40"/>
        <v/>
      </c>
      <c r="B136" s="15" t="s">
        <v>26</v>
      </c>
      <c r="C136" s="16">
        <f>'Estación E1_Contagens'!BS240</f>
        <v>423</v>
      </c>
      <c r="D136" s="16">
        <f>SUM('Estación E1_Contagens'!BT240:BV240)</f>
        <v>7</v>
      </c>
      <c r="E136" s="16">
        <f>SUM('Estación E1_Contagens'!BW240:BZ240)</f>
        <v>35</v>
      </c>
      <c r="F136" s="16">
        <f>'Estación E1_Contagens'!CA240</f>
        <v>2</v>
      </c>
      <c r="G136" s="16">
        <f>'Estación E1_Contagens'!CB240</f>
        <v>0</v>
      </c>
      <c r="H136" s="16">
        <f>'Estación E1_Contagens'!CC240</f>
        <v>467</v>
      </c>
      <c r="I136" s="168" t="str">
        <f t="shared" si="45"/>
        <v/>
      </c>
      <c r="J136" s="166" t="str">
        <f>'Estación E1_Contagens'!CD240</f>
        <v/>
      </c>
      <c r="K136"/>
      <c r="L136"/>
      <c r="M136"/>
      <c r="N136"/>
      <c r="O136"/>
      <c r="P136"/>
      <c r="Q136"/>
      <c r="R136"/>
      <c r="S136"/>
      <c r="V136" s="15" t="s">
        <v>26</v>
      </c>
      <c r="W136" s="16">
        <f t="shared" si="42"/>
        <v>423</v>
      </c>
      <c r="X136" s="16">
        <f t="shared" si="43"/>
        <v>35</v>
      </c>
      <c r="Y136" s="180"/>
    </row>
    <row r="137" spans="1:25" s="22" customFormat="1" ht="13.5">
      <c r="A137" s="216" t="str">
        <f t="shared" si="40"/>
        <v/>
      </c>
      <c r="B137" s="15" t="s">
        <v>27</v>
      </c>
      <c r="C137" s="16">
        <f>'Estación E1_Contagens'!BS241</f>
        <v>458</v>
      </c>
      <c r="D137" s="16">
        <f>SUM('Estación E1_Contagens'!BT241:BV241)</f>
        <v>8</v>
      </c>
      <c r="E137" s="16">
        <f>SUM('Estación E1_Contagens'!BW241:BZ241)</f>
        <v>42</v>
      </c>
      <c r="F137" s="16">
        <f>'Estación E1_Contagens'!CA241</f>
        <v>1</v>
      </c>
      <c r="G137" s="16">
        <f>'Estación E1_Contagens'!CB241</f>
        <v>0</v>
      </c>
      <c r="H137" s="16">
        <f>'Estación E1_Contagens'!CC241</f>
        <v>509</v>
      </c>
      <c r="I137" s="167" t="str">
        <f t="shared" ref="I137:I138" si="46">IF(J137=1,"HORA PICO DIA/TARDE",IF(J137=3,"HORA PICO TARDE",""))</f>
        <v/>
      </c>
      <c r="J137" s="166" t="str">
        <f>'Estación E1_Contagens'!CD241</f>
        <v/>
      </c>
      <c r="K137"/>
      <c r="L137"/>
      <c r="M137"/>
      <c r="N137"/>
      <c r="O137"/>
      <c r="P137"/>
      <c r="Q137"/>
      <c r="R137"/>
      <c r="S137"/>
      <c r="V137" s="15" t="s">
        <v>27</v>
      </c>
      <c r="W137" s="16">
        <f t="shared" si="42"/>
        <v>458</v>
      </c>
      <c r="X137" s="16">
        <f t="shared" si="43"/>
        <v>42</v>
      </c>
      <c r="Y137" s="180"/>
    </row>
    <row r="138" spans="1:25" s="22" customFormat="1" ht="13.5">
      <c r="A138" s="216" t="str">
        <f t="shared" si="40"/>
        <v/>
      </c>
      <c r="B138" s="15" t="s">
        <v>28</v>
      </c>
      <c r="C138" s="16">
        <f>'Estación E1_Contagens'!BS242</f>
        <v>600</v>
      </c>
      <c r="D138" s="16">
        <f>SUM('Estación E1_Contagens'!BT242:BV242)</f>
        <v>11</v>
      </c>
      <c r="E138" s="16">
        <f>SUM('Estación E1_Contagens'!BW242:BZ242)</f>
        <v>28</v>
      </c>
      <c r="F138" s="16">
        <f>'Estación E1_Contagens'!CA242</f>
        <v>3</v>
      </c>
      <c r="G138" s="16">
        <f>'Estación E1_Contagens'!CB242</f>
        <v>0</v>
      </c>
      <c r="H138" s="16">
        <f>'Estación E1_Contagens'!CC242</f>
        <v>642</v>
      </c>
      <c r="I138" s="167" t="str">
        <f t="shared" si="46"/>
        <v/>
      </c>
      <c r="J138" s="166" t="str">
        <f>'Estación E1_Contagens'!CD242</f>
        <v/>
      </c>
      <c r="K138"/>
      <c r="L138"/>
      <c r="M138"/>
      <c r="N138"/>
      <c r="O138"/>
      <c r="P138"/>
      <c r="Q138"/>
      <c r="R138"/>
      <c r="S138"/>
      <c r="V138" s="15" t="s">
        <v>28</v>
      </c>
      <c r="W138" s="16">
        <f t="shared" si="42"/>
        <v>600</v>
      </c>
      <c r="X138" s="16">
        <f t="shared" si="43"/>
        <v>28</v>
      </c>
      <c r="Y138" s="180"/>
    </row>
    <row r="139" spans="1:25" s="22" customFormat="1" ht="13.5">
      <c r="A139" s="216">
        <f t="shared" si="40"/>
        <v>3</v>
      </c>
      <c r="B139" s="15" t="s">
        <v>29</v>
      </c>
      <c r="C139" s="16">
        <f>'Estación E1_Contagens'!BS243</f>
        <v>620</v>
      </c>
      <c r="D139" s="16">
        <f>SUM('Estación E1_Contagens'!BT243:BV243)</f>
        <v>11</v>
      </c>
      <c r="E139" s="16">
        <f>SUM('Estación E1_Contagens'!BW243:BZ243)</f>
        <v>31</v>
      </c>
      <c r="F139" s="16">
        <f>'Estación E1_Contagens'!CA243</f>
        <v>1</v>
      </c>
      <c r="G139" s="16">
        <f>'Estación E1_Contagens'!CB243</f>
        <v>0</v>
      </c>
      <c r="H139" s="16">
        <f>'Estación E1_Contagens'!CC243</f>
        <v>663</v>
      </c>
      <c r="I139" s="167" t="str">
        <f>IF(J139=1,"HORA PICO DIA/TARDE",IF(J139=3,"HORA PICO TARDE",""))</f>
        <v>HORA PICO TARDE</v>
      </c>
      <c r="J139" s="166">
        <f>'Estación E1_Contagens'!CD243</f>
        <v>3</v>
      </c>
      <c r="K139"/>
      <c r="L139"/>
      <c r="M139"/>
      <c r="N139"/>
      <c r="O139"/>
      <c r="P139"/>
      <c r="Q139"/>
      <c r="R139"/>
      <c r="S139"/>
      <c r="V139" s="15" t="s">
        <v>29</v>
      </c>
      <c r="W139" s="16">
        <f t="shared" si="42"/>
        <v>620</v>
      </c>
      <c r="X139" s="16">
        <f t="shared" si="43"/>
        <v>31</v>
      </c>
      <c r="Y139" s="180"/>
    </row>
    <row r="140" spans="1:25" s="22" customFormat="1" ht="13.5">
      <c r="A140" s="216" t="str">
        <f t="shared" si="40"/>
        <v/>
      </c>
      <c r="B140" s="15" t="s">
        <v>30</v>
      </c>
      <c r="C140" s="16">
        <f>'Estación E1_Contagens'!BS244</f>
        <v>586</v>
      </c>
      <c r="D140" s="16">
        <f>SUM('Estación E1_Contagens'!BT244:BV244)</f>
        <v>6</v>
      </c>
      <c r="E140" s="16">
        <f>SUM('Estación E1_Contagens'!BW244:BZ244)</f>
        <v>17</v>
      </c>
      <c r="F140" s="16">
        <f>'Estación E1_Contagens'!CA244</f>
        <v>0</v>
      </c>
      <c r="G140" s="16">
        <f>'Estación E1_Contagens'!CB244</f>
        <v>0</v>
      </c>
      <c r="H140" s="16">
        <f>'Estación E1_Contagens'!CC244</f>
        <v>609</v>
      </c>
      <c r="I140" s="167" t="str">
        <f t="shared" ref="I140" si="47">IF(J140=1,"HORA PICO DIA/TARDE",IF(J140=3,"HORA PICO TARDE",""))</f>
        <v/>
      </c>
      <c r="J140" s="166" t="str">
        <f>'Estación E1_Contagens'!CD244</f>
        <v/>
      </c>
      <c r="K140"/>
      <c r="L140"/>
      <c r="M140"/>
      <c r="N140"/>
      <c r="O140"/>
      <c r="P140"/>
      <c r="Q140"/>
      <c r="R140"/>
      <c r="S140"/>
      <c r="V140" s="15" t="s">
        <v>30</v>
      </c>
      <c r="W140" s="16">
        <f t="shared" si="42"/>
        <v>586</v>
      </c>
      <c r="X140" s="16">
        <f t="shared" si="43"/>
        <v>17</v>
      </c>
      <c r="Y140" s="180"/>
    </row>
    <row r="141" spans="1:25" s="22" customFormat="1" ht="13.5">
      <c r="A141" s="216" t="str">
        <f t="shared" si="40"/>
        <v/>
      </c>
      <c r="B141" s="15" t="s">
        <v>31</v>
      </c>
      <c r="C141" s="16">
        <f>'Estación E1_Contagens'!BS245</f>
        <v>527</v>
      </c>
      <c r="D141" s="16">
        <f>SUM('Estación E1_Contagens'!BT245:BV245)</f>
        <v>6</v>
      </c>
      <c r="E141" s="16">
        <f>SUM('Estación E1_Contagens'!BW245:BZ245)</f>
        <v>8</v>
      </c>
      <c r="F141" s="16">
        <f>'Estación E1_Contagens'!CA245</f>
        <v>0</v>
      </c>
      <c r="G141" s="16">
        <f>'Estación E1_Contagens'!CB245</f>
        <v>0</v>
      </c>
      <c r="H141" s="16">
        <f>'Estación E1_Contagens'!CC245</f>
        <v>541</v>
      </c>
      <c r="I141" s="168" t="str">
        <f t="shared" ref="I141:I144" si="48">IF(J141=1,"HORA PICO DIA","")</f>
        <v/>
      </c>
      <c r="J141" s="166" t="str">
        <f>'Estación E1_Contagens'!CD245</f>
        <v/>
      </c>
      <c r="K141"/>
      <c r="L141"/>
      <c r="M141"/>
      <c r="N141"/>
      <c r="O141"/>
      <c r="P141"/>
      <c r="Q141"/>
      <c r="R141"/>
      <c r="S141"/>
      <c r="V141" s="15" t="s">
        <v>31</v>
      </c>
      <c r="W141" s="16">
        <f t="shared" si="42"/>
        <v>527</v>
      </c>
      <c r="X141" s="16">
        <f t="shared" si="43"/>
        <v>8</v>
      </c>
      <c r="Y141" s="180"/>
    </row>
    <row r="142" spans="1:25" s="22" customFormat="1" ht="13.5">
      <c r="A142" s="216" t="str">
        <f t="shared" si="40"/>
        <v/>
      </c>
      <c r="B142" s="15" t="s">
        <v>32</v>
      </c>
      <c r="C142" s="16">
        <f>'Estación E1_Contagens'!BS246</f>
        <v>348</v>
      </c>
      <c r="D142" s="16">
        <f>SUM('Estación E1_Contagens'!BT246:BV246)</f>
        <v>4</v>
      </c>
      <c r="E142" s="16">
        <f>SUM('Estación E1_Contagens'!BW246:BZ246)</f>
        <v>12</v>
      </c>
      <c r="F142" s="16">
        <f>'Estación E1_Contagens'!CA246</f>
        <v>0</v>
      </c>
      <c r="G142" s="16">
        <f>'Estación E1_Contagens'!CB246</f>
        <v>0</v>
      </c>
      <c r="H142" s="16">
        <f>'Estación E1_Contagens'!CC246</f>
        <v>364</v>
      </c>
      <c r="I142" s="168" t="str">
        <f t="shared" si="48"/>
        <v/>
      </c>
      <c r="J142" s="166" t="str">
        <f>'Estación E1_Contagens'!CD246</f>
        <v/>
      </c>
      <c r="K142"/>
      <c r="L142"/>
      <c r="M142"/>
      <c r="N142"/>
      <c r="O142"/>
      <c r="P142"/>
      <c r="Q142"/>
      <c r="R142"/>
      <c r="S142"/>
      <c r="V142" s="15" t="s">
        <v>32</v>
      </c>
      <c r="W142" s="16">
        <f t="shared" si="42"/>
        <v>348</v>
      </c>
      <c r="X142" s="16">
        <f t="shared" si="43"/>
        <v>12</v>
      </c>
      <c r="Y142" s="180"/>
    </row>
    <row r="143" spans="1:25" s="22" customFormat="1" ht="13.5">
      <c r="A143" s="216" t="str">
        <f t="shared" si="40"/>
        <v/>
      </c>
      <c r="B143" s="15" t="s">
        <v>33</v>
      </c>
      <c r="C143" s="16">
        <f>'Estación E1_Contagens'!BS247</f>
        <v>287</v>
      </c>
      <c r="D143" s="16">
        <f>SUM('Estación E1_Contagens'!BT247:BV247)</f>
        <v>6</v>
      </c>
      <c r="E143" s="16">
        <f>SUM('Estación E1_Contagens'!BW247:BZ247)</f>
        <v>18</v>
      </c>
      <c r="F143" s="16">
        <f>'Estación E1_Contagens'!CA247</f>
        <v>0</v>
      </c>
      <c r="G143" s="16">
        <f>'Estación E1_Contagens'!CB247</f>
        <v>0</v>
      </c>
      <c r="H143" s="16">
        <f>'Estación E1_Contagens'!CC247</f>
        <v>311</v>
      </c>
      <c r="I143" s="168" t="str">
        <f t="shared" si="48"/>
        <v/>
      </c>
      <c r="J143" s="166" t="str">
        <f>'Estación E1_Contagens'!CD247</f>
        <v/>
      </c>
      <c r="K143"/>
      <c r="L143"/>
      <c r="M143"/>
      <c r="N143"/>
      <c r="O143"/>
      <c r="P143"/>
      <c r="Q143"/>
      <c r="R143"/>
      <c r="S143"/>
      <c r="V143" s="15" t="s">
        <v>33</v>
      </c>
      <c r="W143" s="16">
        <f t="shared" si="42"/>
        <v>287</v>
      </c>
      <c r="X143" s="16">
        <f t="shared" si="43"/>
        <v>18</v>
      </c>
      <c r="Y143" s="180"/>
    </row>
    <row r="144" spans="1:25" ht="13.5">
      <c r="A144" s="216" t="str">
        <f t="shared" si="40"/>
        <v/>
      </c>
      <c r="B144" s="15" t="s">
        <v>34</v>
      </c>
      <c r="C144" s="16">
        <f>'Estación E1_Contagens'!BS248</f>
        <v>218</v>
      </c>
      <c r="D144" s="16">
        <f>SUM('Estación E1_Contagens'!BT248:BV248)</f>
        <v>8</v>
      </c>
      <c r="E144" s="16">
        <f>SUM('Estación E1_Contagens'!BW248:BZ248)</f>
        <v>7</v>
      </c>
      <c r="F144" s="16">
        <f>'Estación E1_Contagens'!CA248</f>
        <v>0</v>
      </c>
      <c r="G144" s="16">
        <f>'Estación E1_Contagens'!CB248</f>
        <v>0</v>
      </c>
      <c r="H144" s="16">
        <f>'Estación E1_Contagens'!CC248</f>
        <v>233</v>
      </c>
      <c r="I144" s="168" t="str">
        <f t="shared" si="48"/>
        <v/>
      </c>
      <c r="J144" s="166" t="str">
        <f>'Estación E1_Contagens'!CD248</f>
        <v/>
      </c>
      <c r="K144"/>
      <c r="L144"/>
      <c r="M144"/>
      <c r="N144"/>
      <c r="O144"/>
      <c r="P144"/>
      <c r="Q144"/>
      <c r="R144"/>
      <c r="S144"/>
      <c r="V144" s="15" t="s">
        <v>34</v>
      </c>
      <c r="W144" s="16">
        <f t="shared" si="42"/>
        <v>218</v>
      </c>
      <c r="X144" s="16">
        <f t="shared" si="43"/>
        <v>7</v>
      </c>
      <c r="Y144" s="180"/>
    </row>
    <row r="145" spans="1:29" ht="13.5">
      <c r="B145" s="18"/>
      <c r="C145" s="17"/>
      <c r="D145" s="17"/>
      <c r="E145" s="17"/>
      <c r="F145" s="17"/>
      <c r="G145" s="17"/>
      <c r="H145" s="17"/>
      <c r="I145" s="169"/>
      <c r="J145" s="2"/>
      <c r="K145" s="2"/>
      <c r="L145" s="2"/>
      <c r="M145" s="2"/>
      <c r="N145" s="2"/>
      <c r="S145" s="2"/>
      <c r="V145" s="18"/>
      <c r="W145" s="17"/>
      <c r="X145" s="17"/>
    </row>
    <row r="146" spans="1:29">
      <c r="B146" s="19" t="s">
        <v>8</v>
      </c>
      <c r="C146" s="20">
        <f>SUM(C121:C144)</f>
        <v>8782</v>
      </c>
      <c r="D146" s="20">
        <f t="shared" ref="D146:E146" si="49">SUM(D121:D144)</f>
        <v>157</v>
      </c>
      <c r="E146" s="20">
        <f t="shared" si="49"/>
        <v>591</v>
      </c>
      <c r="F146" s="20">
        <f>SUM(F121:F144)</f>
        <v>22</v>
      </c>
      <c r="G146" s="20">
        <f>SUM(G121:G144)</f>
        <v>0</v>
      </c>
      <c r="H146" s="20">
        <f>SUM(H121:H144)</f>
        <v>9552</v>
      </c>
      <c r="K146" s="2"/>
      <c r="L146" s="2"/>
      <c r="M146" s="2"/>
      <c r="N146" s="2"/>
      <c r="S146" s="2"/>
      <c r="V146" s="19" t="s">
        <v>8</v>
      </c>
      <c r="W146" s="20">
        <f>SUM(W121:W144)</f>
        <v>8782</v>
      </c>
      <c r="X146" s="20">
        <f t="shared" ref="X146" si="50">SUM(X121:X144)</f>
        <v>591</v>
      </c>
    </row>
    <row r="149" spans="1:29" ht="20.25">
      <c r="I149" s="170"/>
      <c r="J149" s="3"/>
    </row>
    <row r="150" spans="1:29" ht="20.25">
      <c r="B150" s="3" t="str">
        <f>'E1_ Gráficos 01'!B150</f>
        <v>ESTUDO DE CONTAGENS DE FLUXO VEICULAR</v>
      </c>
      <c r="C150" s="3"/>
      <c r="D150" s="3"/>
      <c r="E150" s="3"/>
      <c r="F150" s="3"/>
      <c r="G150" s="3"/>
      <c r="H150" s="3"/>
      <c r="I150" s="170"/>
      <c r="J150" s="3"/>
      <c r="K150" s="3"/>
      <c r="L150" s="3"/>
      <c r="M150" s="3"/>
      <c r="N150" s="3"/>
      <c r="O150" s="3"/>
      <c r="P150" s="3"/>
      <c r="Q150" s="3"/>
      <c r="R150" s="3"/>
      <c r="S150" s="40"/>
      <c r="T150" s="3"/>
      <c r="U150" s="3"/>
      <c r="V150" s="3"/>
      <c r="W150" s="3"/>
      <c r="X150" s="3"/>
      <c r="Y150" s="178"/>
      <c r="Z150" s="3"/>
      <c r="AA150" s="3"/>
      <c r="AB150" s="3"/>
      <c r="AC150" s="3"/>
    </row>
    <row r="151" spans="1:29" ht="14.25">
      <c r="B151" s="4" t="str">
        <f>'E1_ Gráficos 01'!B151</f>
        <v>VIA</v>
      </c>
      <c r="C151" s="206" t="str">
        <f>'E1_ Gráficos 01'!C151</f>
        <v>Av. Néstor Gambetta</v>
      </c>
      <c r="D151" s="206"/>
      <c r="E151" s="206"/>
      <c r="F151" s="206"/>
      <c r="G151" s="206"/>
      <c r="H151" s="207"/>
      <c r="I151" s="208"/>
      <c r="J151" s="207"/>
      <c r="K151" s="209"/>
      <c r="L151" s="86" t="str">
        <f>'E1_ Gráficos 01'!H151</f>
        <v>DATA</v>
      </c>
      <c r="M151" s="209"/>
      <c r="N151" s="210" t="str">
        <f>'E1_ Gráficos 01'!J151</f>
        <v>Martes 28 de Septiembre del 2010</v>
      </c>
      <c r="O151" s="211"/>
      <c r="P151" s="212"/>
      <c r="R151" s="7"/>
      <c r="S151" s="41"/>
      <c r="U151" s="4"/>
      <c r="V151" s="8"/>
      <c r="W151" s="9"/>
      <c r="X151" s="9"/>
      <c r="AA151" s="10"/>
    </row>
    <row r="152" spans="1:29" ht="14.25">
      <c r="B152" s="4" t="str">
        <f>'E1_ Gráficos 01'!B152</f>
        <v>LOCALIZAÇÃO</v>
      </c>
      <c r="C152" s="206" t="str">
        <f>'E1_ Gráficos 01'!C152</f>
        <v>Grifo Repsol - AAHH Escudero (Km. 3 + 400)</v>
      </c>
      <c r="D152" s="206"/>
      <c r="E152" s="206"/>
      <c r="F152" s="206"/>
      <c r="G152" s="206"/>
      <c r="H152" s="207"/>
      <c r="I152" s="208"/>
      <c r="J152" s="207"/>
      <c r="K152" s="209"/>
      <c r="L152" s="86" t="str">
        <f>'E1_ Gráficos 01'!H152</f>
        <v>CLASIFICADOR</v>
      </c>
      <c r="M152" s="209"/>
      <c r="N152" s="210" t="str">
        <f>'E1_ Gráficos 01'!J152</f>
        <v>Celia Velásquez Vargas- Wenceslao Y. Calzado Castillo</v>
      </c>
      <c r="O152" s="211"/>
      <c r="R152" s="7"/>
      <c r="S152" s="41"/>
      <c r="U152" s="4"/>
      <c r="V152" s="8"/>
      <c r="W152" s="9"/>
      <c r="X152" s="9"/>
      <c r="AA152" s="10"/>
    </row>
    <row r="153" spans="1:29" ht="14.25">
      <c r="B153" s="4" t="str">
        <f>'E1_ Gráficos 01'!B153</f>
        <v>SENTIDO</v>
      </c>
      <c r="C153" s="206" t="str">
        <f>'E1_ Gráficos 01'!C153</f>
        <v>Panamericana Norte a Ventanilla</v>
      </c>
      <c r="D153" s="206"/>
      <c r="E153" s="206"/>
      <c r="F153" s="206"/>
      <c r="G153" s="206"/>
      <c r="H153" s="207"/>
      <c r="I153" s="208"/>
      <c r="J153" s="207"/>
      <c r="K153" s="209"/>
      <c r="L153" s="86" t="str">
        <f>'E1_ Gráficos 01'!H153</f>
        <v>RESPONSÁVEL</v>
      </c>
      <c r="M153" s="209"/>
      <c r="N153" s="210" t="str">
        <f>'E1_ Gráficos 01'!J153</f>
        <v>RICHARD SALVADOR TIXE</v>
      </c>
      <c r="O153" s="211"/>
      <c r="R153" s="7"/>
      <c r="S153" s="41"/>
      <c r="U153" s="4"/>
      <c r="V153" s="8"/>
      <c r="W153" s="9"/>
      <c r="X153" s="9"/>
      <c r="AA153" s="10"/>
    </row>
    <row r="154" spans="1:29">
      <c r="C154" s="2"/>
      <c r="D154" s="2"/>
      <c r="E154" s="2"/>
      <c r="F154" s="2"/>
      <c r="G154" s="2"/>
      <c r="H154" s="2"/>
      <c r="I154" s="169"/>
      <c r="J154" s="2"/>
      <c r="K154" s="2"/>
      <c r="L154" s="2"/>
      <c r="M154" s="2"/>
      <c r="N154" s="2"/>
    </row>
    <row r="155" spans="1:29" ht="12.75" customHeight="1">
      <c r="B155" s="391" t="s">
        <v>3</v>
      </c>
      <c r="C155" s="391" t="s">
        <v>45</v>
      </c>
      <c r="D155" s="391" t="s">
        <v>55</v>
      </c>
      <c r="E155" s="391" t="s">
        <v>56</v>
      </c>
      <c r="F155" s="394" t="s">
        <v>40</v>
      </c>
      <c r="G155" s="391" t="s">
        <v>7</v>
      </c>
      <c r="H155" s="391" t="s">
        <v>8</v>
      </c>
      <c r="I155" s="174"/>
      <c r="J155" s="42"/>
      <c r="K155"/>
      <c r="L155"/>
      <c r="M155"/>
      <c r="N155"/>
      <c r="O155"/>
      <c r="P155"/>
      <c r="Q155"/>
      <c r="R155"/>
      <c r="S155"/>
      <c r="T155"/>
      <c r="V155" s="391" t="s">
        <v>3</v>
      </c>
      <c r="W155" s="391" t="s">
        <v>45</v>
      </c>
      <c r="X155" s="391" t="s">
        <v>56</v>
      </c>
    </row>
    <row r="156" spans="1:29">
      <c r="B156" s="392"/>
      <c r="C156" s="392"/>
      <c r="D156" s="392"/>
      <c r="E156" s="392"/>
      <c r="F156" s="395"/>
      <c r="G156" s="392"/>
      <c r="H156" s="392"/>
      <c r="I156" s="174"/>
      <c r="J156" s="42"/>
      <c r="K156"/>
      <c r="L156"/>
      <c r="M156"/>
      <c r="N156"/>
      <c r="O156"/>
      <c r="P156"/>
      <c r="Q156"/>
      <c r="R156"/>
      <c r="S156"/>
      <c r="T156"/>
      <c r="V156" s="392"/>
      <c r="W156" s="392"/>
      <c r="X156" s="392"/>
    </row>
    <row r="157" spans="1:29">
      <c r="B157" s="393"/>
      <c r="C157" s="393"/>
      <c r="D157" s="393"/>
      <c r="E157" s="393"/>
      <c r="F157" s="396"/>
      <c r="G157" s="393"/>
      <c r="H157" s="393"/>
      <c r="I157" s="14"/>
      <c r="J157" s="42"/>
      <c r="K157"/>
      <c r="L157"/>
      <c r="M157"/>
      <c r="N157"/>
      <c r="O157"/>
      <c r="P157"/>
      <c r="Q157"/>
      <c r="R157"/>
      <c r="S157"/>
      <c r="T157"/>
      <c r="V157" s="393"/>
      <c r="W157" s="393"/>
      <c r="X157" s="393"/>
    </row>
    <row r="158" spans="1:29" ht="13.5">
      <c r="A158" s="216" t="str">
        <f>J158</f>
        <v/>
      </c>
      <c r="B158" s="15" t="s">
        <v>11</v>
      </c>
      <c r="C158" s="16">
        <f>'Estación E1_Contagens'!BS332</f>
        <v>113</v>
      </c>
      <c r="D158" s="16">
        <f>SUM('Estación E1_Contagens'!BT332:BV332)</f>
        <v>3</v>
      </c>
      <c r="E158" s="16">
        <f>SUM('Estación E1_Contagens'!BW332:BZ332)</f>
        <v>2</v>
      </c>
      <c r="F158" s="16">
        <f>'Estación E1_Contagens'!CA332</f>
        <v>0</v>
      </c>
      <c r="G158" s="16">
        <f>'Estación E1_Contagens'!CB332</f>
        <v>0</v>
      </c>
      <c r="H158" s="16">
        <f>'Estación E1_Contagens'!CC332</f>
        <v>118</v>
      </c>
      <c r="I158" s="168" t="str">
        <f>IF(J158=1,"HORA PICO DIA","")</f>
        <v/>
      </c>
      <c r="J158" s="165" t="str">
        <f>'Estación E1_Contagens'!CD332</f>
        <v/>
      </c>
      <c r="K158"/>
      <c r="L158"/>
      <c r="M158"/>
      <c r="N158"/>
      <c r="O158"/>
      <c r="P158"/>
      <c r="Q158"/>
      <c r="R158"/>
      <c r="S158"/>
      <c r="T158"/>
      <c r="V158" s="15" t="s">
        <v>11</v>
      </c>
      <c r="W158" s="16">
        <f>C158</f>
        <v>113</v>
      </c>
      <c r="X158" s="16">
        <f>E158</f>
        <v>2</v>
      </c>
      <c r="Y158" s="180"/>
    </row>
    <row r="159" spans="1:29" ht="13.5">
      <c r="A159" s="216" t="str">
        <f t="shared" ref="A159:A181" si="51">J159</f>
        <v/>
      </c>
      <c r="B159" s="15" t="s">
        <v>12</v>
      </c>
      <c r="C159" s="16">
        <f>'Estación E1_Contagens'!BS333</f>
        <v>73</v>
      </c>
      <c r="D159" s="16">
        <f>SUM('Estación E1_Contagens'!BT333:BV333)</f>
        <v>0</v>
      </c>
      <c r="E159" s="16">
        <f>SUM('Estación E1_Contagens'!BW333:BZ333)</f>
        <v>1</v>
      </c>
      <c r="F159" s="16">
        <f>'Estación E1_Contagens'!CA333</f>
        <v>0</v>
      </c>
      <c r="G159" s="16">
        <f>'Estación E1_Contagens'!CB333</f>
        <v>0</v>
      </c>
      <c r="H159" s="16">
        <f>'Estación E1_Contagens'!CC333</f>
        <v>74</v>
      </c>
      <c r="I159" s="168" t="str">
        <f t="shared" ref="I159:I163" si="52">IF(J159=1,"HORA PICO DIA","")</f>
        <v/>
      </c>
      <c r="J159" s="165" t="str">
        <f>'Estación E1_Contagens'!CD333</f>
        <v/>
      </c>
      <c r="K159"/>
      <c r="L159"/>
      <c r="M159"/>
      <c r="N159"/>
      <c r="O159"/>
      <c r="P159"/>
      <c r="Q159"/>
      <c r="R159"/>
      <c r="S159"/>
      <c r="T159"/>
      <c r="V159" s="15" t="s">
        <v>12</v>
      </c>
      <c r="W159" s="16">
        <f t="shared" ref="W159:W181" si="53">C159</f>
        <v>73</v>
      </c>
      <c r="X159" s="16">
        <f t="shared" ref="X159:X181" si="54">E159</f>
        <v>1</v>
      </c>
      <c r="Y159" s="180"/>
    </row>
    <row r="160" spans="1:29" ht="13.5">
      <c r="A160" s="216" t="str">
        <f t="shared" si="51"/>
        <v/>
      </c>
      <c r="B160" s="15" t="s">
        <v>13</v>
      </c>
      <c r="C160" s="16">
        <f>'Estación E1_Contagens'!BS334</f>
        <v>50</v>
      </c>
      <c r="D160" s="16">
        <f>SUM('Estación E1_Contagens'!BT334:BV334)</f>
        <v>0</v>
      </c>
      <c r="E160" s="16">
        <f>SUM('Estación E1_Contagens'!BW334:BZ334)</f>
        <v>6</v>
      </c>
      <c r="F160" s="16">
        <f>'Estación E1_Contagens'!CA334</f>
        <v>2</v>
      </c>
      <c r="G160" s="16">
        <f>'Estación E1_Contagens'!CB334</f>
        <v>0</v>
      </c>
      <c r="H160" s="16">
        <f>'Estación E1_Contagens'!CC334</f>
        <v>58</v>
      </c>
      <c r="I160" s="168" t="str">
        <f t="shared" si="52"/>
        <v/>
      </c>
      <c r="J160" s="165" t="str">
        <f>'Estación E1_Contagens'!CD334</f>
        <v/>
      </c>
      <c r="K160"/>
      <c r="L160"/>
      <c r="M160"/>
      <c r="N160"/>
      <c r="O160"/>
      <c r="P160"/>
      <c r="Q160"/>
      <c r="R160"/>
      <c r="S160"/>
      <c r="T160"/>
      <c r="V160" s="15" t="s">
        <v>13</v>
      </c>
      <c r="W160" s="16">
        <f t="shared" si="53"/>
        <v>50</v>
      </c>
      <c r="X160" s="16">
        <f t="shared" si="54"/>
        <v>6</v>
      </c>
      <c r="Y160" s="180"/>
    </row>
    <row r="161" spans="1:25" ht="13.5">
      <c r="A161" s="216" t="str">
        <f t="shared" si="51"/>
        <v/>
      </c>
      <c r="B161" s="15" t="s">
        <v>14</v>
      </c>
      <c r="C161" s="16">
        <f>'Estación E1_Contagens'!BS335</f>
        <v>40</v>
      </c>
      <c r="D161" s="16">
        <f>SUM('Estación E1_Contagens'!BT335:BV335)</f>
        <v>0</v>
      </c>
      <c r="E161" s="16">
        <f>SUM('Estación E1_Contagens'!BW335:BZ335)</f>
        <v>9</v>
      </c>
      <c r="F161" s="16">
        <f>'Estación E1_Contagens'!CA335</f>
        <v>0</v>
      </c>
      <c r="G161" s="16">
        <f>'Estación E1_Contagens'!CB335</f>
        <v>0</v>
      </c>
      <c r="H161" s="16">
        <f>'Estación E1_Contagens'!CC335</f>
        <v>49</v>
      </c>
      <c r="I161" s="168" t="str">
        <f t="shared" si="52"/>
        <v/>
      </c>
      <c r="J161" s="165" t="str">
        <f>'Estación E1_Contagens'!CD335</f>
        <v/>
      </c>
      <c r="K161"/>
      <c r="L161"/>
      <c r="M161"/>
      <c r="N161"/>
      <c r="O161"/>
      <c r="P161"/>
      <c r="Q161"/>
      <c r="R161"/>
      <c r="S161"/>
      <c r="T161"/>
      <c r="V161" s="15" t="s">
        <v>14</v>
      </c>
      <c r="W161" s="16">
        <f t="shared" si="53"/>
        <v>40</v>
      </c>
      <c r="X161" s="16">
        <f t="shared" si="54"/>
        <v>9</v>
      </c>
      <c r="Y161" s="180"/>
    </row>
    <row r="162" spans="1:25" ht="13.5">
      <c r="A162" s="216" t="str">
        <f t="shared" si="51"/>
        <v/>
      </c>
      <c r="B162" s="15" t="s">
        <v>15</v>
      </c>
      <c r="C162" s="16">
        <f>'Estación E1_Contagens'!BS336</f>
        <v>87</v>
      </c>
      <c r="D162" s="16">
        <f>SUM('Estación E1_Contagens'!BT336:BV336)</f>
        <v>0</v>
      </c>
      <c r="E162" s="16">
        <f>SUM('Estación E1_Contagens'!BW336:BZ336)</f>
        <v>13</v>
      </c>
      <c r="F162" s="16">
        <f>'Estación E1_Contagens'!CA336</f>
        <v>2</v>
      </c>
      <c r="G162" s="16">
        <f>'Estación E1_Contagens'!CB336</f>
        <v>0</v>
      </c>
      <c r="H162" s="16">
        <f>'Estación E1_Contagens'!CC336</f>
        <v>102</v>
      </c>
      <c r="I162" s="168" t="str">
        <f t="shared" si="52"/>
        <v/>
      </c>
      <c r="J162" s="165" t="str">
        <f>'Estación E1_Contagens'!CD336</f>
        <v/>
      </c>
      <c r="K162"/>
      <c r="L162"/>
      <c r="M162"/>
      <c r="N162"/>
      <c r="O162"/>
      <c r="P162"/>
      <c r="Q162"/>
      <c r="R162"/>
      <c r="S162"/>
      <c r="T162"/>
      <c r="V162" s="15" t="s">
        <v>15</v>
      </c>
      <c r="W162" s="16">
        <f t="shared" si="53"/>
        <v>87</v>
      </c>
      <c r="X162" s="16">
        <f t="shared" si="54"/>
        <v>13</v>
      </c>
      <c r="Y162" s="180"/>
    </row>
    <row r="163" spans="1:25" ht="13.5">
      <c r="A163" s="216" t="str">
        <f t="shared" si="51"/>
        <v/>
      </c>
      <c r="B163" s="15" t="s">
        <v>16</v>
      </c>
      <c r="C163" s="16">
        <f>'Estación E1_Contagens'!BS337</f>
        <v>139</v>
      </c>
      <c r="D163" s="16">
        <f>SUM('Estación E1_Contagens'!BT337:BV337)</f>
        <v>0</v>
      </c>
      <c r="E163" s="16">
        <f>SUM('Estación E1_Contagens'!BW337:BZ337)</f>
        <v>10</v>
      </c>
      <c r="F163" s="16">
        <f>'Estación E1_Contagens'!CA337</f>
        <v>2</v>
      </c>
      <c r="G163" s="16">
        <f>'Estación E1_Contagens'!CB337</f>
        <v>0</v>
      </c>
      <c r="H163" s="16">
        <f>'Estación E1_Contagens'!CC337</f>
        <v>151</v>
      </c>
      <c r="I163" s="168" t="str">
        <f t="shared" si="52"/>
        <v/>
      </c>
      <c r="J163" s="165" t="str">
        <f>'Estación E1_Contagens'!CD337</f>
        <v/>
      </c>
      <c r="K163"/>
      <c r="L163"/>
      <c r="M163"/>
      <c r="N163"/>
      <c r="O163"/>
      <c r="P163"/>
      <c r="Q163"/>
      <c r="R163"/>
      <c r="S163"/>
      <c r="T163"/>
      <c r="V163" s="15" t="s">
        <v>16</v>
      </c>
      <c r="W163" s="16">
        <f t="shared" si="53"/>
        <v>139</v>
      </c>
      <c r="X163" s="16">
        <f t="shared" si="54"/>
        <v>10</v>
      </c>
      <c r="Y163" s="180"/>
    </row>
    <row r="164" spans="1:25" ht="13.5">
      <c r="A164" s="216" t="str">
        <f t="shared" si="51"/>
        <v/>
      </c>
      <c r="B164" s="15" t="s">
        <v>17</v>
      </c>
      <c r="C164" s="16">
        <f>'Estación E1_Contagens'!BS338</f>
        <v>473</v>
      </c>
      <c r="D164" s="16">
        <f>SUM('Estación E1_Contagens'!BT338:BV338)</f>
        <v>5</v>
      </c>
      <c r="E164" s="16">
        <f>SUM('Estación E1_Contagens'!BW338:BZ338)</f>
        <v>16</v>
      </c>
      <c r="F164" s="16">
        <f>'Estación E1_Contagens'!CA338</f>
        <v>0</v>
      </c>
      <c r="G164" s="16">
        <f>'Estación E1_Contagens'!CB338</f>
        <v>0</v>
      </c>
      <c r="H164" s="16">
        <f>'Estación E1_Contagens'!CC338</f>
        <v>494</v>
      </c>
      <c r="I164" s="169" t="str">
        <f>IF(J164=1,"HORA PICO DIA/MANHÃ",IF(J164=2,"HORA PICO MANHÃ",""))</f>
        <v/>
      </c>
      <c r="J164" s="165" t="str">
        <f>'Estación E1_Contagens'!CD338</f>
        <v/>
      </c>
      <c r="K164"/>
      <c r="L164"/>
      <c r="M164"/>
      <c r="N164"/>
      <c r="O164"/>
      <c r="P164"/>
      <c r="Q164"/>
      <c r="R164"/>
      <c r="S164"/>
      <c r="T164"/>
      <c r="V164" s="15" t="s">
        <v>17</v>
      </c>
      <c r="W164" s="16">
        <f t="shared" si="53"/>
        <v>473</v>
      </c>
      <c r="X164" s="16">
        <f t="shared" si="54"/>
        <v>16</v>
      </c>
      <c r="Y164" s="180"/>
    </row>
    <row r="165" spans="1:25" ht="13.5">
      <c r="A165" s="216">
        <f t="shared" si="51"/>
        <v>1</v>
      </c>
      <c r="B165" s="15" t="s">
        <v>18</v>
      </c>
      <c r="C165" s="16">
        <f>'Estación E1_Contagens'!BS339</f>
        <v>748</v>
      </c>
      <c r="D165" s="16">
        <f>SUM('Estación E1_Contagens'!BT339:BV339)</f>
        <v>21</v>
      </c>
      <c r="E165" s="16">
        <f>SUM('Estación E1_Contagens'!BW339:BZ339)</f>
        <v>43</v>
      </c>
      <c r="F165" s="16">
        <f>'Estación E1_Contagens'!CA339</f>
        <v>0</v>
      </c>
      <c r="G165" s="16">
        <f>'Estación E1_Contagens'!CB339</f>
        <v>1</v>
      </c>
      <c r="H165" s="16">
        <f>'Estación E1_Contagens'!CC339</f>
        <v>813</v>
      </c>
      <c r="I165" s="167" t="str">
        <f t="shared" ref="I165:I167" si="55">IF(J165=1,"HORA PICO DIA/MANHÃ",IF(J165=2,"HORA PICO MANHÃ",""))</f>
        <v>HORA PICO DIA/MANHÃ</v>
      </c>
      <c r="J165" s="165">
        <f>'Estación E1_Contagens'!CD339</f>
        <v>1</v>
      </c>
      <c r="K165"/>
      <c r="L165"/>
      <c r="M165"/>
      <c r="N165"/>
      <c r="O165"/>
      <c r="P165"/>
      <c r="Q165"/>
      <c r="R165"/>
      <c r="S165"/>
      <c r="T165"/>
      <c r="V165" s="15" t="s">
        <v>18</v>
      </c>
      <c r="W165" s="16">
        <f t="shared" si="53"/>
        <v>748</v>
      </c>
      <c r="X165" s="16">
        <f t="shared" si="54"/>
        <v>43</v>
      </c>
      <c r="Y165" s="180"/>
    </row>
    <row r="166" spans="1:25" ht="13.5">
      <c r="A166" s="216" t="str">
        <f t="shared" si="51"/>
        <v/>
      </c>
      <c r="B166" s="15" t="s">
        <v>19</v>
      </c>
      <c r="C166" s="16">
        <f>'Estación E1_Contagens'!BS340</f>
        <v>592</v>
      </c>
      <c r="D166" s="16">
        <f>SUM('Estación E1_Contagens'!BT340:BV340)</f>
        <v>13</v>
      </c>
      <c r="E166" s="16">
        <f>SUM('Estación E1_Contagens'!BW340:BZ340)</f>
        <v>49</v>
      </c>
      <c r="F166" s="16">
        <f>'Estación E1_Contagens'!CA340</f>
        <v>0</v>
      </c>
      <c r="G166" s="16">
        <f>'Estación E1_Contagens'!CB340</f>
        <v>0</v>
      </c>
      <c r="H166" s="16">
        <f>'Estación E1_Contagens'!CC340</f>
        <v>654</v>
      </c>
      <c r="I166" s="169" t="str">
        <f t="shared" si="55"/>
        <v/>
      </c>
      <c r="J166" s="165" t="str">
        <f>'Estación E1_Contagens'!CD340</f>
        <v/>
      </c>
      <c r="K166"/>
      <c r="L166"/>
      <c r="M166"/>
      <c r="N166"/>
      <c r="O166"/>
      <c r="P166"/>
      <c r="Q166"/>
      <c r="R166"/>
      <c r="S166"/>
      <c r="T166"/>
      <c r="V166" s="15" t="s">
        <v>19</v>
      </c>
      <c r="W166" s="16">
        <f t="shared" si="53"/>
        <v>592</v>
      </c>
      <c r="X166" s="16">
        <f t="shared" si="54"/>
        <v>49</v>
      </c>
      <c r="Y166" s="180"/>
    </row>
    <row r="167" spans="1:25" ht="13.5">
      <c r="A167" s="216" t="str">
        <f t="shared" si="51"/>
        <v/>
      </c>
      <c r="B167" s="15" t="s">
        <v>20</v>
      </c>
      <c r="C167" s="16">
        <f>'Estación E1_Contagens'!BS341</f>
        <v>444</v>
      </c>
      <c r="D167" s="16">
        <f>SUM('Estación E1_Contagens'!BT341:BV341)</f>
        <v>13</v>
      </c>
      <c r="E167" s="16">
        <f>SUM('Estación E1_Contagens'!BW341:BZ341)</f>
        <v>67</v>
      </c>
      <c r="F167" s="16">
        <f>'Estación E1_Contagens'!CA341</f>
        <v>2</v>
      </c>
      <c r="G167" s="16">
        <f>'Estación E1_Contagens'!CB341</f>
        <v>0</v>
      </c>
      <c r="H167" s="16">
        <f>'Estación E1_Contagens'!CC341</f>
        <v>526</v>
      </c>
      <c r="I167" s="169" t="str">
        <f t="shared" si="55"/>
        <v/>
      </c>
      <c r="J167" s="165" t="str">
        <f>'Estación E1_Contagens'!CD341</f>
        <v/>
      </c>
      <c r="K167"/>
      <c r="L167"/>
      <c r="M167"/>
      <c r="N167"/>
      <c r="O167"/>
      <c r="P167"/>
      <c r="Q167"/>
      <c r="R167"/>
      <c r="S167"/>
      <c r="T167"/>
      <c r="V167" s="15" t="s">
        <v>20</v>
      </c>
      <c r="W167" s="16">
        <f t="shared" si="53"/>
        <v>444</v>
      </c>
      <c r="X167" s="16">
        <f t="shared" si="54"/>
        <v>67</v>
      </c>
      <c r="Y167" s="180"/>
    </row>
    <row r="168" spans="1:25" ht="13.5">
      <c r="A168" s="216" t="str">
        <f t="shared" si="51"/>
        <v/>
      </c>
      <c r="B168" s="15" t="s">
        <v>21</v>
      </c>
      <c r="C168" s="16">
        <f>'Estación E1_Contagens'!BS342</f>
        <v>407</v>
      </c>
      <c r="D168" s="16">
        <f>SUM('Estación E1_Contagens'!BT342:BV342)</f>
        <v>10</v>
      </c>
      <c r="E168" s="16">
        <f>SUM('Estación E1_Contagens'!BW342:BZ342)</f>
        <v>61</v>
      </c>
      <c r="F168" s="16">
        <f>'Estación E1_Contagens'!CA342</f>
        <v>0</v>
      </c>
      <c r="G168" s="16">
        <f>'Estación E1_Contagens'!CB342</f>
        <v>0</v>
      </c>
      <c r="H168" s="16">
        <f>'Estación E1_Contagens'!CC342</f>
        <v>478</v>
      </c>
      <c r="I168" s="168" t="str">
        <f t="shared" ref="I168:I173" si="56">IF(J168=1,"HORA PICO DIA","")</f>
        <v/>
      </c>
      <c r="J168" s="165" t="str">
        <f>'Estación E1_Contagens'!CD342</f>
        <v/>
      </c>
      <c r="K168"/>
      <c r="L168"/>
      <c r="M168"/>
      <c r="N168"/>
      <c r="O168"/>
      <c r="P168"/>
      <c r="Q168"/>
      <c r="R168"/>
      <c r="S168"/>
      <c r="T168"/>
      <c r="V168" s="15" t="s">
        <v>21</v>
      </c>
      <c r="W168" s="16">
        <f t="shared" si="53"/>
        <v>407</v>
      </c>
      <c r="X168" s="16">
        <f t="shared" si="54"/>
        <v>61</v>
      </c>
      <c r="Y168" s="180"/>
    </row>
    <row r="169" spans="1:25" ht="13.5">
      <c r="A169" s="216" t="str">
        <f t="shared" si="51"/>
        <v/>
      </c>
      <c r="B169" s="15" t="s">
        <v>22</v>
      </c>
      <c r="C169" s="16">
        <f>'Estación E1_Contagens'!BS343</f>
        <v>397</v>
      </c>
      <c r="D169" s="16">
        <f>SUM('Estación E1_Contagens'!BT343:BV343)</f>
        <v>9</v>
      </c>
      <c r="E169" s="16">
        <f>SUM('Estación E1_Contagens'!BW343:BZ343)</f>
        <v>54</v>
      </c>
      <c r="F169" s="16">
        <f>'Estación E1_Contagens'!CA343</f>
        <v>3</v>
      </c>
      <c r="G169" s="16">
        <f>'Estación E1_Contagens'!CB343</f>
        <v>0</v>
      </c>
      <c r="H169" s="16">
        <f>'Estación E1_Contagens'!CC343</f>
        <v>463</v>
      </c>
      <c r="I169" s="168" t="str">
        <f t="shared" si="56"/>
        <v/>
      </c>
      <c r="J169" s="165" t="str">
        <f>'Estación E1_Contagens'!CD343</f>
        <v/>
      </c>
      <c r="K169"/>
      <c r="L169"/>
      <c r="M169"/>
      <c r="N169"/>
      <c r="O169"/>
      <c r="P169"/>
      <c r="Q169"/>
      <c r="R169"/>
      <c r="S169"/>
      <c r="T169"/>
      <c r="V169" s="15" t="s">
        <v>22</v>
      </c>
      <c r="W169" s="16">
        <f t="shared" si="53"/>
        <v>397</v>
      </c>
      <c r="X169" s="16">
        <f t="shared" si="54"/>
        <v>54</v>
      </c>
      <c r="Y169" s="180"/>
    </row>
    <row r="170" spans="1:25" ht="13.5">
      <c r="A170" s="216" t="str">
        <f t="shared" si="51"/>
        <v/>
      </c>
      <c r="B170" s="15" t="s">
        <v>23</v>
      </c>
      <c r="C170" s="16">
        <f>'Estación E1_Contagens'!BS344</f>
        <v>479</v>
      </c>
      <c r="D170" s="16">
        <f>SUM('Estación E1_Contagens'!BT344:BV344)</f>
        <v>22</v>
      </c>
      <c r="E170" s="16">
        <f>SUM('Estación E1_Contagens'!BW344:BZ344)</f>
        <v>50</v>
      </c>
      <c r="F170" s="16">
        <f>'Estación E1_Contagens'!CA344</f>
        <v>2</v>
      </c>
      <c r="G170" s="16">
        <f>'Estación E1_Contagens'!CB344</f>
        <v>0</v>
      </c>
      <c r="H170" s="16">
        <f>'Estación E1_Contagens'!CC344</f>
        <v>553</v>
      </c>
      <c r="I170" s="168" t="str">
        <f t="shared" si="56"/>
        <v/>
      </c>
      <c r="J170" s="165" t="str">
        <f>'Estación E1_Contagens'!CD344</f>
        <v/>
      </c>
      <c r="K170"/>
      <c r="L170"/>
      <c r="M170"/>
      <c r="N170"/>
      <c r="O170"/>
      <c r="P170"/>
      <c r="Q170"/>
      <c r="R170"/>
      <c r="S170"/>
      <c r="T170"/>
      <c r="V170" s="15" t="s">
        <v>23</v>
      </c>
      <c r="W170" s="16">
        <f t="shared" si="53"/>
        <v>479</v>
      </c>
      <c r="X170" s="16">
        <f t="shared" si="54"/>
        <v>50</v>
      </c>
      <c r="Y170" s="180"/>
    </row>
    <row r="171" spans="1:25" ht="13.5">
      <c r="A171" s="216" t="str">
        <f t="shared" si="51"/>
        <v/>
      </c>
      <c r="B171" s="15" t="s">
        <v>24</v>
      </c>
      <c r="C171" s="16">
        <f>'Estación E1_Contagens'!BS345</f>
        <v>375</v>
      </c>
      <c r="D171" s="16">
        <f>SUM('Estación E1_Contagens'!BT345:BV345)</f>
        <v>13</v>
      </c>
      <c r="E171" s="16">
        <f>SUM('Estación E1_Contagens'!BW345:BZ345)</f>
        <v>54</v>
      </c>
      <c r="F171" s="16">
        <f>'Estación E1_Contagens'!CA345</f>
        <v>2</v>
      </c>
      <c r="G171" s="16">
        <f>'Estación E1_Contagens'!CB345</f>
        <v>0</v>
      </c>
      <c r="H171" s="16">
        <f>'Estación E1_Contagens'!CC345</f>
        <v>444</v>
      </c>
      <c r="I171" s="168" t="str">
        <f t="shared" si="56"/>
        <v/>
      </c>
      <c r="J171" s="165" t="str">
        <f>'Estación E1_Contagens'!CD345</f>
        <v/>
      </c>
      <c r="K171"/>
      <c r="L171"/>
      <c r="M171"/>
      <c r="N171"/>
      <c r="O171"/>
      <c r="P171"/>
      <c r="Q171"/>
      <c r="R171"/>
      <c r="S171"/>
      <c r="T171"/>
      <c r="V171" s="15" t="s">
        <v>24</v>
      </c>
      <c r="W171" s="16">
        <f t="shared" si="53"/>
        <v>375</v>
      </c>
      <c r="X171" s="16">
        <f t="shared" si="54"/>
        <v>54</v>
      </c>
      <c r="Y171" s="180"/>
    </row>
    <row r="172" spans="1:25" ht="13.5">
      <c r="A172" s="216" t="str">
        <f t="shared" si="51"/>
        <v/>
      </c>
      <c r="B172" s="15" t="s">
        <v>25</v>
      </c>
      <c r="C172" s="16">
        <f>'Estación E1_Contagens'!BS346</f>
        <v>351</v>
      </c>
      <c r="D172" s="16">
        <f>SUM('Estación E1_Contagens'!BT346:BV346)</f>
        <v>11</v>
      </c>
      <c r="E172" s="16">
        <f>SUM('Estación E1_Contagens'!BW346:BZ346)</f>
        <v>61</v>
      </c>
      <c r="F172" s="16">
        <f>'Estación E1_Contagens'!CA346</f>
        <v>0</v>
      </c>
      <c r="G172" s="16">
        <f>'Estación E1_Contagens'!CB346</f>
        <v>0</v>
      </c>
      <c r="H172" s="16">
        <f>'Estación E1_Contagens'!CC346</f>
        <v>423</v>
      </c>
      <c r="I172" s="168" t="str">
        <f t="shared" si="56"/>
        <v/>
      </c>
      <c r="J172" s="165" t="str">
        <f>'Estación E1_Contagens'!CD346</f>
        <v/>
      </c>
      <c r="K172"/>
      <c r="L172"/>
      <c r="M172"/>
      <c r="N172"/>
      <c r="O172"/>
      <c r="P172"/>
      <c r="Q172"/>
      <c r="R172"/>
      <c r="S172"/>
      <c r="T172"/>
      <c r="V172" s="15" t="s">
        <v>25</v>
      </c>
      <c r="W172" s="16">
        <f t="shared" si="53"/>
        <v>351</v>
      </c>
      <c r="X172" s="16">
        <f t="shared" si="54"/>
        <v>61</v>
      </c>
      <c r="Y172" s="180"/>
    </row>
    <row r="173" spans="1:25" ht="13.5">
      <c r="A173" s="216" t="str">
        <f t="shared" si="51"/>
        <v/>
      </c>
      <c r="B173" s="15" t="s">
        <v>26</v>
      </c>
      <c r="C173" s="16">
        <f>'Estación E1_Contagens'!BS347</f>
        <v>428</v>
      </c>
      <c r="D173" s="16">
        <f>SUM('Estación E1_Contagens'!BT347:BV347)</f>
        <v>10</v>
      </c>
      <c r="E173" s="16">
        <f>SUM('Estación E1_Contagens'!BW347:BZ347)</f>
        <v>47</v>
      </c>
      <c r="F173" s="16">
        <f>'Estación E1_Contagens'!CA347</f>
        <v>0</v>
      </c>
      <c r="G173" s="16">
        <f>'Estación E1_Contagens'!CB347</f>
        <v>0</v>
      </c>
      <c r="H173" s="16">
        <f>'Estación E1_Contagens'!CC347</f>
        <v>485</v>
      </c>
      <c r="I173" s="168" t="str">
        <f t="shared" si="56"/>
        <v/>
      </c>
      <c r="J173" s="165" t="str">
        <f>'Estación E1_Contagens'!CD347</f>
        <v/>
      </c>
      <c r="K173"/>
      <c r="L173"/>
      <c r="M173"/>
      <c r="N173"/>
      <c r="O173"/>
      <c r="P173"/>
      <c r="Q173"/>
      <c r="R173"/>
      <c r="S173"/>
      <c r="T173"/>
      <c r="V173" s="15" t="s">
        <v>26</v>
      </c>
      <c r="W173" s="16">
        <f t="shared" si="53"/>
        <v>428</v>
      </c>
      <c r="X173" s="16">
        <f t="shared" si="54"/>
        <v>47</v>
      </c>
      <c r="Y173" s="180"/>
    </row>
    <row r="174" spans="1:25" ht="13.5">
      <c r="A174" s="216" t="str">
        <f t="shared" si="51"/>
        <v/>
      </c>
      <c r="B174" s="15" t="s">
        <v>27</v>
      </c>
      <c r="C174" s="16">
        <f>'Estación E1_Contagens'!BS348</f>
        <v>424</v>
      </c>
      <c r="D174" s="16">
        <f>SUM('Estación E1_Contagens'!BT348:BV348)</f>
        <v>11</v>
      </c>
      <c r="E174" s="16">
        <f>SUM('Estación E1_Contagens'!BW348:BZ348)</f>
        <v>58</v>
      </c>
      <c r="F174" s="16">
        <f>'Estación E1_Contagens'!CA348</f>
        <v>5</v>
      </c>
      <c r="G174" s="16">
        <f>'Estación E1_Contagens'!CB348</f>
        <v>0</v>
      </c>
      <c r="H174" s="16">
        <f>'Estación E1_Contagens'!CC348</f>
        <v>498</v>
      </c>
      <c r="I174" s="167" t="str">
        <f t="shared" ref="I174:I175" si="57">IF(J174=1,"HORA PICO DIA/TARDE",IF(J174=3,"HORA PICO TARDE",""))</f>
        <v/>
      </c>
      <c r="J174" s="165" t="str">
        <f>'Estación E1_Contagens'!CD348</f>
        <v/>
      </c>
      <c r="K174"/>
      <c r="L174"/>
      <c r="M174"/>
      <c r="N174"/>
      <c r="O174"/>
      <c r="P174"/>
      <c r="Q174"/>
      <c r="R174"/>
      <c r="S174"/>
      <c r="T174"/>
      <c r="V174" s="15" t="s">
        <v>27</v>
      </c>
      <c r="W174" s="16">
        <f t="shared" si="53"/>
        <v>424</v>
      </c>
      <c r="X174" s="16">
        <f t="shared" si="54"/>
        <v>58</v>
      </c>
      <c r="Y174" s="180"/>
    </row>
    <row r="175" spans="1:25" ht="13.5">
      <c r="A175" s="216" t="str">
        <f t="shared" si="51"/>
        <v/>
      </c>
      <c r="B175" s="15" t="s">
        <v>28</v>
      </c>
      <c r="C175" s="16">
        <f>'Estación E1_Contagens'!BS349</f>
        <v>438</v>
      </c>
      <c r="D175" s="16">
        <f>SUM('Estación E1_Contagens'!BT349:BV349)</f>
        <v>10</v>
      </c>
      <c r="E175" s="16">
        <f>SUM('Estación E1_Contagens'!BW349:BZ349)</f>
        <v>41</v>
      </c>
      <c r="F175" s="16">
        <f>'Estación E1_Contagens'!CA349</f>
        <v>0</v>
      </c>
      <c r="G175" s="16">
        <f>'Estación E1_Contagens'!CB349</f>
        <v>0</v>
      </c>
      <c r="H175" s="16">
        <f>'Estación E1_Contagens'!CC349</f>
        <v>489</v>
      </c>
      <c r="I175" s="167" t="str">
        <f t="shared" si="57"/>
        <v/>
      </c>
      <c r="J175" s="165" t="str">
        <f>'Estación E1_Contagens'!CD349</f>
        <v/>
      </c>
      <c r="K175"/>
      <c r="L175"/>
      <c r="M175"/>
      <c r="N175"/>
      <c r="O175"/>
      <c r="P175"/>
      <c r="Q175"/>
      <c r="R175"/>
      <c r="S175"/>
      <c r="T175"/>
      <c r="V175" s="15" t="s">
        <v>28</v>
      </c>
      <c r="W175" s="16">
        <f t="shared" si="53"/>
        <v>438</v>
      </c>
      <c r="X175" s="16">
        <f t="shared" si="54"/>
        <v>41</v>
      </c>
      <c r="Y175" s="180"/>
    </row>
    <row r="176" spans="1:25" ht="13.5">
      <c r="A176" s="216">
        <f t="shared" si="51"/>
        <v>3</v>
      </c>
      <c r="B176" s="15" t="s">
        <v>29</v>
      </c>
      <c r="C176" s="16">
        <f>'Estación E1_Contagens'!BS350</f>
        <v>533</v>
      </c>
      <c r="D176" s="16">
        <f>SUM('Estación E1_Contagens'!BT350:BV350)</f>
        <v>8</v>
      </c>
      <c r="E176" s="16">
        <f>SUM('Estación E1_Contagens'!BW350:BZ350)</f>
        <v>44</v>
      </c>
      <c r="F176" s="16">
        <f>'Estación E1_Contagens'!CA350</f>
        <v>0</v>
      </c>
      <c r="G176" s="16">
        <f>'Estación E1_Contagens'!CB350</f>
        <v>0</v>
      </c>
      <c r="H176" s="16">
        <f>'Estación E1_Contagens'!CC350</f>
        <v>585</v>
      </c>
      <c r="I176" s="167" t="str">
        <f>IF(J176=1,"HORA PICO DIA/TARDE",IF(J176=3,"HORA PICO TARDE",""))</f>
        <v>HORA PICO TARDE</v>
      </c>
      <c r="J176" s="165">
        <f>'Estación E1_Contagens'!CD350</f>
        <v>3</v>
      </c>
      <c r="K176"/>
      <c r="L176"/>
      <c r="M176"/>
      <c r="N176"/>
      <c r="O176"/>
      <c r="P176"/>
      <c r="Q176"/>
      <c r="R176"/>
      <c r="S176"/>
      <c r="T176"/>
      <c r="V176" s="15" t="s">
        <v>29</v>
      </c>
      <c r="W176" s="16">
        <f t="shared" si="53"/>
        <v>533</v>
      </c>
      <c r="X176" s="16">
        <f t="shared" si="54"/>
        <v>44</v>
      </c>
      <c r="Y176" s="180"/>
    </row>
    <row r="177" spans="1:29" ht="13.5">
      <c r="A177" s="216" t="str">
        <f t="shared" si="51"/>
        <v/>
      </c>
      <c r="B177" s="15" t="s">
        <v>30</v>
      </c>
      <c r="C177" s="16">
        <f>'Estación E1_Contagens'!BS351</f>
        <v>545</v>
      </c>
      <c r="D177" s="16">
        <f>SUM('Estación E1_Contagens'!BT351:BV351)</f>
        <v>4</v>
      </c>
      <c r="E177" s="16">
        <f>SUM('Estación E1_Contagens'!BW351:BZ351)</f>
        <v>33</v>
      </c>
      <c r="F177" s="16">
        <f>'Estación E1_Contagens'!CA351</f>
        <v>0</v>
      </c>
      <c r="G177" s="16">
        <f>'Estación E1_Contagens'!CB351</f>
        <v>0</v>
      </c>
      <c r="H177" s="16">
        <f>'Estación E1_Contagens'!CC351</f>
        <v>582</v>
      </c>
      <c r="I177" s="167" t="str">
        <f t="shared" ref="I177" si="58">IF(J177=1,"HORA PICO DIA/TARDE",IF(J177=3,"HORA PICO TARDE",""))</f>
        <v/>
      </c>
      <c r="J177" s="165" t="str">
        <f>'Estación E1_Contagens'!CD351</f>
        <v/>
      </c>
      <c r="K177"/>
      <c r="L177"/>
      <c r="M177"/>
      <c r="N177"/>
      <c r="O177"/>
      <c r="P177"/>
      <c r="Q177"/>
      <c r="R177"/>
      <c r="S177"/>
      <c r="T177"/>
      <c r="V177" s="15" t="s">
        <v>30</v>
      </c>
      <c r="W177" s="16">
        <f t="shared" si="53"/>
        <v>545</v>
      </c>
      <c r="X177" s="16">
        <f t="shared" si="54"/>
        <v>33</v>
      </c>
      <c r="Y177" s="180"/>
    </row>
    <row r="178" spans="1:29" ht="13.5">
      <c r="A178" s="216" t="str">
        <f t="shared" si="51"/>
        <v/>
      </c>
      <c r="B178" s="15" t="s">
        <v>31</v>
      </c>
      <c r="C178" s="16">
        <f>'Estación E1_Contagens'!BS352</f>
        <v>463</v>
      </c>
      <c r="D178" s="16">
        <f>SUM('Estación E1_Contagens'!BT352:BV352)</f>
        <v>8</v>
      </c>
      <c r="E178" s="16">
        <f>SUM('Estación E1_Contagens'!BW352:BZ352)</f>
        <v>11</v>
      </c>
      <c r="F178" s="16">
        <f>'Estación E1_Contagens'!CA352</f>
        <v>1</v>
      </c>
      <c r="G178" s="16">
        <f>'Estación E1_Contagens'!CB352</f>
        <v>0</v>
      </c>
      <c r="H178" s="16">
        <f>'Estación E1_Contagens'!CC352</f>
        <v>483</v>
      </c>
      <c r="I178" s="168" t="str">
        <f t="shared" ref="I178:I181" si="59">IF(J178=1,"HORA PICO DIA","")</f>
        <v/>
      </c>
      <c r="J178" s="165" t="str">
        <f>'Estación E1_Contagens'!CD352</f>
        <v/>
      </c>
      <c r="K178"/>
      <c r="L178"/>
      <c r="M178"/>
      <c r="N178"/>
      <c r="O178"/>
      <c r="P178"/>
      <c r="Q178"/>
      <c r="R178"/>
      <c r="S178"/>
      <c r="T178"/>
      <c r="V178" s="15" t="s">
        <v>31</v>
      </c>
      <c r="W178" s="16">
        <f t="shared" si="53"/>
        <v>463</v>
      </c>
      <c r="X178" s="16">
        <f t="shared" si="54"/>
        <v>11</v>
      </c>
      <c r="Y178" s="180"/>
    </row>
    <row r="179" spans="1:29" ht="13.5">
      <c r="A179" s="216" t="str">
        <f t="shared" si="51"/>
        <v/>
      </c>
      <c r="B179" s="15" t="s">
        <v>32</v>
      </c>
      <c r="C179" s="16">
        <f>'Estación E1_Contagens'!BS353</f>
        <v>427</v>
      </c>
      <c r="D179" s="16">
        <f>SUM('Estación E1_Contagens'!BT353:BV353)</f>
        <v>7</v>
      </c>
      <c r="E179" s="16">
        <f>SUM('Estación E1_Contagens'!BW353:BZ353)</f>
        <v>12</v>
      </c>
      <c r="F179" s="16">
        <f>'Estación E1_Contagens'!CA353</f>
        <v>0</v>
      </c>
      <c r="G179" s="16">
        <f>'Estación E1_Contagens'!CB353</f>
        <v>0</v>
      </c>
      <c r="H179" s="16">
        <f>'Estación E1_Contagens'!CC353</f>
        <v>446</v>
      </c>
      <c r="I179" s="168" t="str">
        <f t="shared" si="59"/>
        <v/>
      </c>
      <c r="J179" s="165" t="str">
        <f>'Estación E1_Contagens'!CD353</f>
        <v/>
      </c>
      <c r="K179"/>
      <c r="L179"/>
      <c r="M179"/>
      <c r="N179"/>
      <c r="O179"/>
      <c r="P179"/>
      <c r="Q179"/>
      <c r="R179"/>
      <c r="S179"/>
      <c r="T179"/>
      <c r="V179" s="15" t="s">
        <v>32</v>
      </c>
      <c r="W179" s="16">
        <f t="shared" si="53"/>
        <v>427</v>
      </c>
      <c r="X179" s="16">
        <f t="shared" si="54"/>
        <v>12</v>
      </c>
      <c r="Y179" s="180"/>
    </row>
    <row r="180" spans="1:29" ht="13.5">
      <c r="A180" s="216" t="str">
        <f t="shared" si="51"/>
        <v/>
      </c>
      <c r="B180" s="15" t="s">
        <v>33</v>
      </c>
      <c r="C180" s="16">
        <f>'Estación E1_Contagens'!BS354</f>
        <v>311</v>
      </c>
      <c r="D180" s="16">
        <f>SUM('Estación E1_Contagens'!BT354:BV354)</f>
        <v>10</v>
      </c>
      <c r="E180" s="16">
        <f>SUM('Estación E1_Contagens'!BW354:BZ354)</f>
        <v>11</v>
      </c>
      <c r="F180" s="16">
        <f>'Estación E1_Contagens'!CA354</f>
        <v>0</v>
      </c>
      <c r="G180" s="16">
        <f>'Estación E1_Contagens'!CB354</f>
        <v>0</v>
      </c>
      <c r="H180" s="16">
        <f>'Estación E1_Contagens'!CC354</f>
        <v>332</v>
      </c>
      <c r="I180" s="168" t="str">
        <f t="shared" si="59"/>
        <v/>
      </c>
      <c r="J180" s="165" t="str">
        <f>'Estación E1_Contagens'!CD354</f>
        <v/>
      </c>
      <c r="K180"/>
      <c r="L180"/>
      <c r="M180"/>
      <c r="N180"/>
      <c r="O180"/>
      <c r="P180"/>
      <c r="Q180"/>
      <c r="R180"/>
      <c r="S180"/>
      <c r="T180"/>
      <c r="V180" s="15" t="s">
        <v>33</v>
      </c>
      <c r="W180" s="16">
        <f t="shared" si="53"/>
        <v>311</v>
      </c>
      <c r="X180" s="16">
        <f t="shared" si="54"/>
        <v>11</v>
      </c>
      <c r="Y180" s="180"/>
    </row>
    <row r="181" spans="1:29" ht="13.5">
      <c r="A181" s="216" t="str">
        <f t="shared" si="51"/>
        <v/>
      </c>
      <c r="B181" s="15" t="s">
        <v>34</v>
      </c>
      <c r="C181" s="16">
        <f>'Estación E1_Contagens'!BS355</f>
        <v>191</v>
      </c>
      <c r="D181" s="16">
        <f>SUM('Estación E1_Contagens'!BT355:BV355)</f>
        <v>7</v>
      </c>
      <c r="E181" s="16">
        <f>SUM('Estación E1_Contagens'!BW355:BZ355)</f>
        <v>2</v>
      </c>
      <c r="F181" s="16">
        <f>'Estación E1_Contagens'!CA355</f>
        <v>0</v>
      </c>
      <c r="G181" s="16">
        <f>'Estación E1_Contagens'!CB355</f>
        <v>1</v>
      </c>
      <c r="H181" s="16">
        <f>'Estación E1_Contagens'!CC355</f>
        <v>201</v>
      </c>
      <c r="I181" s="168" t="str">
        <f t="shared" si="59"/>
        <v/>
      </c>
      <c r="J181" s="165" t="str">
        <f>'Estación E1_Contagens'!CD355</f>
        <v/>
      </c>
      <c r="K181"/>
      <c r="L181"/>
      <c r="M181"/>
      <c r="N181"/>
      <c r="O181"/>
      <c r="P181"/>
      <c r="Q181"/>
      <c r="R181"/>
      <c r="S181"/>
      <c r="T181"/>
      <c r="V181" s="15" t="s">
        <v>34</v>
      </c>
      <c r="W181" s="16">
        <f t="shared" si="53"/>
        <v>191</v>
      </c>
      <c r="X181" s="16">
        <f t="shared" si="54"/>
        <v>2</v>
      </c>
      <c r="Y181" s="180"/>
    </row>
    <row r="182" spans="1:29" ht="13.5">
      <c r="B182" s="18"/>
      <c r="C182" s="17"/>
      <c r="D182" s="17"/>
      <c r="E182" s="17"/>
      <c r="F182" s="17"/>
      <c r="G182" s="17"/>
      <c r="H182" s="17"/>
      <c r="I182" s="175"/>
      <c r="J182" s="42"/>
      <c r="K182" s="2"/>
      <c r="L182" s="2"/>
      <c r="M182" s="2"/>
      <c r="N182" s="2"/>
      <c r="S182" s="2"/>
      <c r="V182" s="18"/>
      <c r="W182" s="17"/>
      <c r="X182" s="17"/>
    </row>
    <row r="183" spans="1:29">
      <c r="B183" s="19" t="s">
        <v>8</v>
      </c>
      <c r="C183" s="20">
        <f>SUM(C158:C181)</f>
        <v>8528</v>
      </c>
      <c r="D183" s="20">
        <f t="shared" ref="D183" si="60">SUM(D158:D181)</f>
        <v>195</v>
      </c>
      <c r="E183" s="20">
        <f>SUM(E158:E181)</f>
        <v>755</v>
      </c>
      <c r="F183" s="20">
        <f>SUM(F158:F181)</f>
        <v>21</v>
      </c>
      <c r="G183" s="20">
        <f>SUM(G158:G181)</f>
        <v>2</v>
      </c>
      <c r="H183" s="20">
        <f>SUM(H158:H181)</f>
        <v>9501</v>
      </c>
      <c r="I183" s="176"/>
      <c r="J183" s="42"/>
      <c r="K183" s="2"/>
      <c r="L183" s="2"/>
      <c r="M183" s="2"/>
      <c r="N183" s="2"/>
      <c r="S183" s="2"/>
      <c r="V183" s="19" t="s">
        <v>8</v>
      </c>
      <c r="W183" s="20">
        <f>SUM(W158:W181)</f>
        <v>8528</v>
      </c>
      <c r="X183" s="20">
        <f t="shared" ref="X183" si="61">SUM(X158:X181)</f>
        <v>755</v>
      </c>
    </row>
    <row r="186" spans="1:29" ht="20.25">
      <c r="I186" s="170"/>
      <c r="J186" s="3"/>
    </row>
    <row r="187" spans="1:29" ht="20.25">
      <c r="B187" s="3" t="str">
        <f>'E1_ Gráficos 01'!B187</f>
        <v>ESTUDO DE CONTAGENS DE FLUXO VEICULAR</v>
      </c>
      <c r="C187" s="3"/>
      <c r="D187" s="3"/>
      <c r="E187" s="3"/>
      <c r="F187" s="3"/>
      <c r="G187" s="3"/>
      <c r="H187" s="3"/>
      <c r="I187" s="170"/>
      <c r="J187" s="3"/>
      <c r="K187" s="3"/>
      <c r="L187" s="3"/>
      <c r="M187" s="3"/>
      <c r="N187" s="3"/>
      <c r="O187" s="3"/>
      <c r="P187" s="3"/>
      <c r="Q187" s="3"/>
      <c r="R187" s="3"/>
      <c r="S187" s="40"/>
      <c r="T187" s="3"/>
      <c r="U187" s="3"/>
      <c r="V187" s="3"/>
      <c r="W187" s="3"/>
      <c r="X187" s="3"/>
      <c r="Y187" s="178"/>
      <c r="Z187" s="3"/>
      <c r="AA187" s="3"/>
      <c r="AB187" s="3"/>
      <c r="AC187" s="3"/>
    </row>
    <row r="188" spans="1:29" ht="14.25">
      <c r="B188" s="4" t="str">
        <f>'E1_ Gráficos 01'!B188</f>
        <v>VIA</v>
      </c>
      <c r="C188" s="206" t="str">
        <f>'E1_ Gráficos 01'!C188</f>
        <v>Av. Néstor Gambetta</v>
      </c>
      <c r="D188" s="206"/>
      <c r="E188" s="206"/>
      <c r="F188" s="206"/>
      <c r="G188" s="206"/>
      <c r="H188" s="207"/>
      <c r="I188" s="208"/>
      <c r="J188" s="207"/>
      <c r="K188" s="209"/>
      <c r="L188" s="86" t="str">
        <f>'E1_ Gráficos 01'!H188</f>
        <v>DATA</v>
      </c>
      <c r="M188" s="209"/>
      <c r="N188" s="210" t="str">
        <f>'E1_ Gráficos 01'!J188</f>
        <v>Miercoles 29  de Septiembre del 2010</v>
      </c>
      <c r="O188" s="211"/>
      <c r="P188" s="212"/>
      <c r="R188" s="7"/>
      <c r="S188" s="41"/>
      <c r="U188" s="4"/>
      <c r="V188" s="8"/>
      <c r="W188" s="9"/>
      <c r="X188" s="9"/>
      <c r="AA188" s="10"/>
    </row>
    <row r="189" spans="1:29" ht="14.25">
      <c r="B189" s="4" t="str">
        <f>'E1_ Gráficos 01'!B189</f>
        <v>LOCALIZAÇÃO</v>
      </c>
      <c r="C189" s="206" t="str">
        <f>'E1_ Gráficos 01'!C189</f>
        <v>Grifo Repsol - AAHH Escudero (Km. 3 + 400)</v>
      </c>
      <c r="D189" s="206"/>
      <c r="E189" s="206"/>
      <c r="F189" s="206"/>
      <c r="G189" s="206"/>
      <c r="H189" s="207"/>
      <c r="I189" s="208"/>
      <c r="J189" s="207"/>
      <c r="K189" s="209"/>
      <c r="L189" s="86" t="str">
        <f>'E1_ Gráficos 01'!H189</f>
        <v>CLASIFICADOR</v>
      </c>
      <c r="M189" s="209"/>
      <c r="N189" s="210" t="str">
        <f>'E1_ Gráficos 01'!J189</f>
        <v>Celia Velásquez Vargas- Wenceslao Y. Calzado Castillo</v>
      </c>
      <c r="O189" s="211"/>
      <c r="R189" s="7"/>
      <c r="S189" s="41"/>
      <c r="U189" s="4"/>
      <c r="V189" s="8"/>
      <c r="W189" s="9"/>
      <c r="X189" s="9"/>
      <c r="AA189" s="10"/>
    </row>
    <row r="190" spans="1:29" ht="14.25">
      <c r="B190" s="4" t="str">
        <f>'E1_ Gráficos 01'!B190</f>
        <v>SENTIDO</v>
      </c>
      <c r="C190" s="206" t="str">
        <f>'E1_ Gráficos 01'!C190</f>
        <v>Panamericana Norte a Ventanilla</v>
      </c>
      <c r="D190" s="206"/>
      <c r="E190" s="206"/>
      <c r="F190" s="206"/>
      <c r="G190" s="206"/>
      <c r="H190" s="207"/>
      <c r="I190" s="208"/>
      <c r="J190" s="207"/>
      <c r="K190" s="209"/>
      <c r="L190" s="86" t="str">
        <f>'E1_ Gráficos 01'!H190</f>
        <v>RESPONSÁVEL</v>
      </c>
      <c r="M190" s="209"/>
      <c r="N190" s="210" t="str">
        <f>'E1_ Gráficos 01'!J190</f>
        <v>RICHARD SALVADOR TIXE</v>
      </c>
      <c r="O190" s="211"/>
      <c r="R190" s="7"/>
      <c r="S190" s="41"/>
      <c r="U190" s="4"/>
      <c r="V190" s="8"/>
      <c r="W190" s="9"/>
      <c r="X190" s="9"/>
      <c r="AA190" s="10"/>
    </row>
    <row r="191" spans="1:29">
      <c r="C191" s="2"/>
      <c r="D191" s="2"/>
      <c r="E191" s="2"/>
      <c r="F191" s="2"/>
      <c r="G191" s="2"/>
      <c r="H191" s="2"/>
      <c r="I191" s="169"/>
      <c r="J191" s="2"/>
      <c r="K191" s="2"/>
      <c r="L191" s="2"/>
      <c r="M191" s="2"/>
      <c r="N191" s="2"/>
    </row>
    <row r="192" spans="1:29" ht="12.75" customHeight="1">
      <c r="B192" s="391" t="s">
        <v>3</v>
      </c>
      <c r="C192" s="391" t="s">
        <v>45</v>
      </c>
      <c r="D192" s="391" t="s">
        <v>55</v>
      </c>
      <c r="E192" s="391" t="s">
        <v>56</v>
      </c>
      <c r="F192" s="394" t="s">
        <v>40</v>
      </c>
      <c r="G192" s="391" t="s">
        <v>7</v>
      </c>
      <c r="H192" s="391" t="s">
        <v>8</v>
      </c>
      <c r="I192" s="174"/>
      <c r="J192" s="42"/>
      <c r="K192"/>
      <c r="L192"/>
      <c r="M192"/>
      <c r="N192"/>
      <c r="O192"/>
      <c r="P192"/>
      <c r="Q192"/>
      <c r="R192"/>
      <c r="S192"/>
      <c r="T192"/>
      <c r="V192" s="391" t="s">
        <v>3</v>
      </c>
      <c r="W192" s="391" t="s">
        <v>45</v>
      </c>
      <c r="X192" s="391" t="s">
        <v>56</v>
      </c>
    </row>
    <row r="193" spans="1:25">
      <c r="B193" s="392"/>
      <c r="C193" s="392"/>
      <c r="D193" s="392"/>
      <c r="E193" s="392"/>
      <c r="F193" s="395"/>
      <c r="G193" s="392"/>
      <c r="H193" s="392"/>
      <c r="I193" s="174"/>
      <c r="J193" s="42"/>
      <c r="K193"/>
      <c r="L193"/>
      <c r="M193"/>
      <c r="N193"/>
      <c r="O193"/>
      <c r="P193"/>
      <c r="Q193"/>
      <c r="R193"/>
      <c r="S193"/>
      <c r="T193"/>
      <c r="V193" s="392"/>
      <c r="W193" s="392"/>
      <c r="X193" s="392"/>
    </row>
    <row r="194" spans="1:25">
      <c r="B194" s="393"/>
      <c r="C194" s="393"/>
      <c r="D194" s="393"/>
      <c r="E194" s="393"/>
      <c r="F194" s="396"/>
      <c r="G194" s="393"/>
      <c r="H194" s="393"/>
      <c r="I194" s="14"/>
      <c r="J194" s="42"/>
      <c r="K194"/>
      <c r="L194"/>
      <c r="M194"/>
      <c r="N194"/>
      <c r="O194"/>
      <c r="P194"/>
      <c r="Q194"/>
      <c r="R194"/>
      <c r="S194"/>
      <c r="T194"/>
      <c r="V194" s="393"/>
      <c r="W194" s="393"/>
      <c r="X194" s="393"/>
    </row>
    <row r="195" spans="1:25" ht="13.5">
      <c r="A195" s="216" t="str">
        <f>J195</f>
        <v/>
      </c>
      <c r="B195" s="15" t="s">
        <v>11</v>
      </c>
      <c r="C195" s="16">
        <f>'Estación E1_Contagens'!BS439</f>
        <v>129</v>
      </c>
      <c r="D195" s="16">
        <f>SUM('Estación E1_Contagens'!BT439:BV439)</f>
        <v>1</v>
      </c>
      <c r="E195" s="16">
        <f>SUM('Estación E1_Contagens'!BW439:BZ439)</f>
        <v>1</v>
      </c>
      <c r="F195" s="16">
        <f>'Estación E1_Contagens'!CA439</f>
        <v>0</v>
      </c>
      <c r="G195" s="16">
        <f>'Estación E1_Contagens'!CB439</f>
        <v>0</v>
      </c>
      <c r="H195" s="16">
        <f>'Estación E1_Contagens'!CC439</f>
        <v>131</v>
      </c>
      <c r="I195" s="168" t="str">
        <f>IF(J195=1,"HORA PICO DIA","")</f>
        <v/>
      </c>
      <c r="J195" s="165" t="str">
        <f>'Estación E1_Contagens'!CD439</f>
        <v/>
      </c>
      <c r="K195"/>
      <c r="L195"/>
      <c r="M195"/>
      <c r="N195"/>
      <c r="O195"/>
      <c r="P195"/>
      <c r="Q195"/>
      <c r="R195"/>
      <c r="S195"/>
      <c r="T195"/>
      <c r="V195" s="15" t="s">
        <v>11</v>
      </c>
      <c r="W195" s="16">
        <f>C195</f>
        <v>129</v>
      </c>
      <c r="X195" s="16">
        <f>E195</f>
        <v>1</v>
      </c>
      <c r="Y195" s="180"/>
    </row>
    <row r="196" spans="1:25" ht="13.5">
      <c r="A196" s="216" t="str">
        <f t="shared" ref="A196:A218" si="62">J196</f>
        <v/>
      </c>
      <c r="B196" s="15" t="s">
        <v>12</v>
      </c>
      <c r="C196" s="16">
        <f>'Estación E1_Contagens'!BS440</f>
        <v>79</v>
      </c>
      <c r="D196" s="16">
        <f>SUM('Estación E1_Contagens'!BT440:BV440)</f>
        <v>0</v>
      </c>
      <c r="E196" s="16">
        <f>SUM('Estación E1_Contagens'!BW440:BZ440)</f>
        <v>4</v>
      </c>
      <c r="F196" s="16">
        <f>'Estación E1_Contagens'!CA440</f>
        <v>0</v>
      </c>
      <c r="G196" s="16">
        <f>'Estación E1_Contagens'!CB440</f>
        <v>1</v>
      </c>
      <c r="H196" s="16">
        <f>'Estación E1_Contagens'!CC440</f>
        <v>84</v>
      </c>
      <c r="I196" s="168" t="str">
        <f t="shared" ref="I196:I200" si="63">IF(J196=1,"HORA PICO DIA","")</f>
        <v/>
      </c>
      <c r="J196" s="165" t="str">
        <f>'Estación E1_Contagens'!CD440</f>
        <v/>
      </c>
      <c r="K196"/>
      <c r="L196"/>
      <c r="M196"/>
      <c r="N196"/>
      <c r="O196"/>
      <c r="P196"/>
      <c r="Q196"/>
      <c r="R196"/>
      <c r="S196"/>
      <c r="T196"/>
      <c r="V196" s="15" t="s">
        <v>12</v>
      </c>
      <c r="W196" s="16">
        <f t="shared" ref="W196:W218" si="64">C196</f>
        <v>79</v>
      </c>
      <c r="X196" s="16">
        <f t="shared" ref="X196:X218" si="65">E196</f>
        <v>4</v>
      </c>
      <c r="Y196" s="180"/>
    </row>
    <row r="197" spans="1:25" ht="13.5">
      <c r="A197" s="216" t="str">
        <f t="shared" si="62"/>
        <v/>
      </c>
      <c r="B197" s="15" t="s">
        <v>13</v>
      </c>
      <c r="C197" s="16">
        <f>'Estación E1_Contagens'!BS441</f>
        <v>51</v>
      </c>
      <c r="D197" s="16">
        <f>SUM('Estación E1_Contagens'!BT441:BV441)</f>
        <v>0</v>
      </c>
      <c r="E197" s="16">
        <f>SUM('Estación E1_Contagens'!BW441:BZ441)</f>
        <v>2</v>
      </c>
      <c r="F197" s="16">
        <f>'Estación E1_Contagens'!CA441</f>
        <v>0</v>
      </c>
      <c r="G197" s="16">
        <f>'Estación E1_Contagens'!CB441</f>
        <v>0</v>
      </c>
      <c r="H197" s="16">
        <f>'Estación E1_Contagens'!CC441</f>
        <v>53</v>
      </c>
      <c r="I197" s="168" t="str">
        <f t="shared" si="63"/>
        <v/>
      </c>
      <c r="J197" s="165" t="str">
        <f>'Estación E1_Contagens'!CD441</f>
        <v/>
      </c>
      <c r="K197"/>
      <c r="L197"/>
      <c r="M197"/>
      <c r="N197"/>
      <c r="O197"/>
      <c r="P197"/>
      <c r="Q197"/>
      <c r="R197"/>
      <c r="S197"/>
      <c r="T197"/>
      <c r="V197" s="15" t="s">
        <v>13</v>
      </c>
      <c r="W197" s="16">
        <f t="shared" si="64"/>
        <v>51</v>
      </c>
      <c r="X197" s="16">
        <f t="shared" si="65"/>
        <v>2</v>
      </c>
      <c r="Y197" s="180"/>
    </row>
    <row r="198" spans="1:25" ht="13.5">
      <c r="A198" s="216" t="str">
        <f t="shared" si="62"/>
        <v/>
      </c>
      <c r="B198" s="15" t="s">
        <v>14</v>
      </c>
      <c r="C198" s="16">
        <f>'Estación E1_Contagens'!BS442</f>
        <v>39</v>
      </c>
      <c r="D198" s="16">
        <f>SUM('Estación E1_Contagens'!BT442:BV442)</f>
        <v>0</v>
      </c>
      <c r="E198" s="16">
        <f>SUM('Estación E1_Contagens'!BW442:BZ442)</f>
        <v>5</v>
      </c>
      <c r="F198" s="16">
        <f>'Estación E1_Contagens'!CA442</f>
        <v>0</v>
      </c>
      <c r="G198" s="16">
        <f>'Estación E1_Contagens'!CB442</f>
        <v>0</v>
      </c>
      <c r="H198" s="16">
        <f>'Estación E1_Contagens'!CC442</f>
        <v>44</v>
      </c>
      <c r="I198" s="168" t="str">
        <f t="shared" si="63"/>
        <v/>
      </c>
      <c r="J198" s="165" t="str">
        <f>'Estación E1_Contagens'!CD442</f>
        <v/>
      </c>
      <c r="K198"/>
      <c r="L198"/>
      <c r="M198"/>
      <c r="N198"/>
      <c r="O198"/>
      <c r="P198"/>
      <c r="Q198"/>
      <c r="R198"/>
      <c r="S198"/>
      <c r="T198"/>
      <c r="V198" s="15" t="s">
        <v>14</v>
      </c>
      <c r="W198" s="16">
        <f t="shared" si="64"/>
        <v>39</v>
      </c>
      <c r="X198" s="16">
        <f t="shared" si="65"/>
        <v>5</v>
      </c>
      <c r="Y198" s="180"/>
    </row>
    <row r="199" spans="1:25" ht="13.5">
      <c r="A199" s="216" t="str">
        <f t="shared" si="62"/>
        <v/>
      </c>
      <c r="B199" s="15" t="s">
        <v>15</v>
      </c>
      <c r="C199" s="16">
        <f>'Estación E1_Contagens'!BS443</f>
        <v>76</v>
      </c>
      <c r="D199" s="16">
        <f>SUM('Estación E1_Contagens'!BT443:BV443)</f>
        <v>0</v>
      </c>
      <c r="E199" s="16">
        <f>SUM('Estación E1_Contagens'!BW443:BZ443)</f>
        <v>11</v>
      </c>
      <c r="F199" s="16">
        <f>'Estación E1_Contagens'!CA443</f>
        <v>0</v>
      </c>
      <c r="G199" s="16">
        <f>'Estación E1_Contagens'!CB443</f>
        <v>0</v>
      </c>
      <c r="H199" s="16">
        <f>'Estación E1_Contagens'!CC443</f>
        <v>87</v>
      </c>
      <c r="I199" s="168" t="str">
        <f t="shared" si="63"/>
        <v/>
      </c>
      <c r="J199" s="165" t="str">
        <f>'Estación E1_Contagens'!CD443</f>
        <v/>
      </c>
      <c r="K199"/>
      <c r="L199"/>
      <c r="M199"/>
      <c r="N199"/>
      <c r="O199"/>
      <c r="P199"/>
      <c r="Q199"/>
      <c r="R199"/>
      <c r="S199"/>
      <c r="T199"/>
      <c r="V199" s="15" t="s">
        <v>15</v>
      </c>
      <c r="W199" s="16">
        <f t="shared" si="64"/>
        <v>76</v>
      </c>
      <c r="X199" s="16">
        <f t="shared" si="65"/>
        <v>11</v>
      </c>
      <c r="Y199" s="180"/>
    </row>
    <row r="200" spans="1:25" ht="13.5">
      <c r="A200" s="216" t="str">
        <f t="shared" si="62"/>
        <v/>
      </c>
      <c r="B200" s="15" t="s">
        <v>16</v>
      </c>
      <c r="C200" s="16">
        <f>'Estación E1_Contagens'!BS444</f>
        <v>148</v>
      </c>
      <c r="D200" s="16">
        <f>SUM('Estación E1_Contagens'!BT444:BV444)</f>
        <v>1</v>
      </c>
      <c r="E200" s="16">
        <f>SUM('Estación E1_Contagens'!BW444:BZ444)</f>
        <v>12</v>
      </c>
      <c r="F200" s="16">
        <f>'Estación E1_Contagens'!CA444</f>
        <v>1</v>
      </c>
      <c r="G200" s="16">
        <f>'Estación E1_Contagens'!CB444</f>
        <v>0</v>
      </c>
      <c r="H200" s="16">
        <f>'Estación E1_Contagens'!CC444</f>
        <v>162</v>
      </c>
      <c r="I200" s="168" t="str">
        <f t="shared" si="63"/>
        <v/>
      </c>
      <c r="J200" s="165" t="str">
        <f>'Estación E1_Contagens'!CD444</f>
        <v/>
      </c>
      <c r="K200"/>
      <c r="L200"/>
      <c r="M200"/>
      <c r="N200"/>
      <c r="O200"/>
      <c r="P200"/>
      <c r="Q200"/>
      <c r="R200"/>
      <c r="S200"/>
      <c r="T200"/>
      <c r="V200" s="15" t="s">
        <v>16</v>
      </c>
      <c r="W200" s="16">
        <f t="shared" si="64"/>
        <v>148</v>
      </c>
      <c r="X200" s="16">
        <f t="shared" si="65"/>
        <v>12</v>
      </c>
      <c r="Y200" s="180"/>
    </row>
    <row r="201" spans="1:25" ht="13.5">
      <c r="A201" s="216" t="str">
        <f t="shared" si="62"/>
        <v/>
      </c>
      <c r="B201" s="15" t="s">
        <v>17</v>
      </c>
      <c r="C201" s="16">
        <f>'Estación E1_Contagens'!BS445</f>
        <v>450</v>
      </c>
      <c r="D201" s="16">
        <f>SUM('Estación E1_Contagens'!BT445:BV445)</f>
        <v>4</v>
      </c>
      <c r="E201" s="16">
        <f>SUM('Estación E1_Contagens'!BW445:BZ445)</f>
        <v>32</v>
      </c>
      <c r="F201" s="16">
        <f>'Estación E1_Contagens'!CA445</f>
        <v>0</v>
      </c>
      <c r="G201" s="16">
        <f>'Estación E1_Contagens'!CB445</f>
        <v>0</v>
      </c>
      <c r="H201" s="16">
        <f>'Estación E1_Contagens'!CC445</f>
        <v>486</v>
      </c>
      <c r="I201" s="169" t="str">
        <f>IF(J201=1,"HORA PICO DIA/MANHÃ",IF(J201=2,"HORA PICO MANHÃ",""))</f>
        <v/>
      </c>
      <c r="J201" s="165" t="str">
        <f>'Estación E1_Contagens'!CD445</f>
        <v/>
      </c>
      <c r="K201"/>
      <c r="L201"/>
      <c r="M201"/>
      <c r="N201"/>
      <c r="O201"/>
      <c r="P201"/>
      <c r="Q201"/>
      <c r="R201"/>
      <c r="S201"/>
      <c r="T201"/>
      <c r="V201" s="15" t="s">
        <v>17</v>
      </c>
      <c r="W201" s="16">
        <f t="shared" si="64"/>
        <v>450</v>
      </c>
      <c r="X201" s="16">
        <f t="shared" si="65"/>
        <v>32</v>
      </c>
      <c r="Y201" s="180"/>
    </row>
    <row r="202" spans="1:25" ht="13.5">
      <c r="A202" s="216">
        <f t="shared" si="62"/>
        <v>1</v>
      </c>
      <c r="B202" s="15" t="s">
        <v>18</v>
      </c>
      <c r="C202" s="16">
        <f>'Estación E1_Contagens'!BS446</f>
        <v>613</v>
      </c>
      <c r="D202" s="16">
        <f>SUM('Estación E1_Contagens'!BT446:BV446)</f>
        <v>16</v>
      </c>
      <c r="E202" s="16">
        <f>SUM('Estación E1_Contagens'!BW446:BZ446)</f>
        <v>36</v>
      </c>
      <c r="F202" s="16">
        <f>'Estación E1_Contagens'!CA446</f>
        <v>1</v>
      </c>
      <c r="G202" s="16">
        <f>'Estación E1_Contagens'!CB446</f>
        <v>0</v>
      </c>
      <c r="H202" s="16">
        <f>'Estación E1_Contagens'!CC446</f>
        <v>666</v>
      </c>
      <c r="I202" s="167" t="str">
        <f t="shared" ref="I202:I204" si="66">IF(J202=1,"HORA PICO DIA/MANHÃ",IF(J202=2,"HORA PICO MANHÃ",""))</f>
        <v>HORA PICO DIA/MANHÃ</v>
      </c>
      <c r="J202" s="165">
        <f>'Estación E1_Contagens'!CD446</f>
        <v>1</v>
      </c>
      <c r="K202"/>
      <c r="L202"/>
      <c r="M202"/>
      <c r="N202"/>
      <c r="O202"/>
      <c r="P202"/>
      <c r="Q202"/>
      <c r="R202"/>
      <c r="S202"/>
      <c r="T202"/>
      <c r="V202" s="15" t="s">
        <v>18</v>
      </c>
      <c r="W202" s="16">
        <f t="shared" si="64"/>
        <v>613</v>
      </c>
      <c r="X202" s="16">
        <f t="shared" si="65"/>
        <v>36</v>
      </c>
      <c r="Y202" s="180"/>
    </row>
    <row r="203" spans="1:25" ht="13.5">
      <c r="A203" s="216" t="str">
        <f t="shared" si="62"/>
        <v/>
      </c>
      <c r="B203" s="15" t="s">
        <v>19</v>
      </c>
      <c r="C203" s="16">
        <f>'Estación E1_Contagens'!BS447</f>
        <v>521</v>
      </c>
      <c r="D203" s="16">
        <f>SUM('Estación E1_Contagens'!BT447:BV447)</f>
        <v>7</v>
      </c>
      <c r="E203" s="16">
        <f>SUM('Estación E1_Contagens'!BW447:BZ447)</f>
        <v>54</v>
      </c>
      <c r="F203" s="16">
        <f>'Estación E1_Contagens'!CA447</f>
        <v>2</v>
      </c>
      <c r="G203" s="16">
        <f>'Estación E1_Contagens'!CB447</f>
        <v>0</v>
      </c>
      <c r="H203" s="16">
        <f>'Estación E1_Contagens'!CC447</f>
        <v>584</v>
      </c>
      <c r="I203" s="169" t="str">
        <f t="shared" si="66"/>
        <v/>
      </c>
      <c r="J203" s="165" t="str">
        <f>'Estación E1_Contagens'!CD447</f>
        <v/>
      </c>
      <c r="K203"/>
      <c r="L203"/>
      <c r="M203"/>
      <c r="N203"/>
      <c r="O203"/>
      <c r="P203"/>
      <c r="Q203"/>
      <c r="R203"/>
      <c r="S203"/>
      <c r="T203"/>
      <c r="V203" s="15" t="s">
        <v>19</v>
      </c>
      <c r="W203" s="16">
        <f t="shared" si="64"/>
        <v>521</v>
      </c>
      <c r="X203" s="16">
        <f t="shared" si="65"/>
        <v>54</v>
      </c>
      <c r="Y203" s="180"/>
    </row>
    <row r="204" spans="1:25" ht="13.5">
      <c r="A204" s="216" t="str">
        <f t="shared" si="62"/>
        <v/>
      </c>
      <c r="B204" s="15" t="s">
        <v>20</v>
      </c>
      <c r="C204" s="16">
        <f>'Estación E1_Contagens'!BS448</f>
        <v>418</v>
      </c>
      <c r="D204" s="16">
        <f>SUM('Estación E1_Contagens'!BT448:BV448)</f>
        <v>11</v>
      </c>
      <c r="E204" s="16">
        <f>SUM('Estación E1_Contagens'!BW448:BZ448)</f>
        <v>49</v>
      </c>
      <c r="F204" s="16">
        <f>'Estación E1_Contagens'!CA448</f>
        <v>14</v>
      </c>
      <c r="G204" s="16">
        <f>'Estación E1_Contagens'!CB448</f>
        <v>0</v>
      </c>
      <c r="H204" s="16">
        <f>'Estación E1_Contagens'!CC448</f>
        <v>492</v>
      </c>
      <c r="I204" s="169" t="str">
        <f t="shared" si="66"/>
        <v/>
      </c>
      <c r="J204" s="165" t="str">
        <f>'Estación E1_Contagens'!CD448</f>
        <v/>
      </c>
      <c r="K204"/>
      <c r="L204"/>
      <c r="M204"/>
      <c r="N204"/>
      <c r="O204"/>
      <c r="P204"/>
      <c r="Q204"/>
      <c r="R204"/>
      <c r="S204"/>
      <c r="T204"/>
      <c r="V204" s="15" t="s">
        <v>20</v>
      </c>
      <c r="W204" s="16">
        <f t="shared" si="64"/>
        <v>418</v>
      </c>
      <c r="X204" s="16">
        <f t="shared" si="65"/>
        <v>49</v>
      </c>
      <c r="Y204" s="180"/>
    </row>
    <row r="205" spans="1:25" ht="13.5">
      <c r="A205" s="216" t="str">
        <f t="shared" si="62"/>
        <v/>
      </c>
      <c r="B205" s="15" t="s">
        <v>21</v>
      </c>
      <c r="C205" s="16">
        <f>'Estación E1_Contagens'!BS449</f>
        <v>425</v>
      </c>
      <c r="D205" s="16">
        <f>SUM('Estación E1_Contagens'!BT449:BV449)</f>
        <v>7</v>
      </c>
      <c r="E205" s="16">
        <f>SUM('Estación E1_Contagens'!BW449:BZ449)</f>
        <v>55</v>
      </c>
      <c r="F205" s="16">
        <f>'Estación E1_Contagens'!CA449</f>
        <v>10</v>
      </c>
      <c r="G205" s="16">
        <f>'Estación E1_Contagens'!CB449</f>
        <v>0</v>
      </c>
      <c r="H205" s="16">
        <f>'Estación E1_Contagens'!CC449</f>
        <v>497</v>
      </c>
      <c r="I205" s="168" t="str">
        <f t="shared" ref="I205:I210" si="67">IF(J205=1,"HORA PICO DIA","")</f>
        <v/>
      </c>
      <c r="J205" s="165" t="str">
        <f>'Estación E1_Contagens'!CD449</f>
        <v/>
      </c>
      <c r="K205"/>
      <c r="L205"/>
      <c r="M205"/>
      <c r="N205"/>
      <c r="O205"/>
      <c r="P205"/>
      <c r="Q205"/>
      <c r="R205"/>
      <c r="S205"/>
      <c r="T205"/>
      <c r="V205" s="15" t="s">
        <v>21</v>
      </c>
      <c r="W205" s="16">
        <f t="shared" si="64"/>
        <v>425</v>
      </c>
      <c r="X205" s="16">
        <f t="shared" si="65"/>
        <v>55</v>
      </c>
      <c r="Y205" s="180"/>
    </row>
    <row r="206" spans="1:25" ht="13.5">
      <c r="A206" s="216" t="str">
        <f t="shared" si="62"/>
        <v/>
      </c>
      <c r="B206" s="15" t="s">
        <v>22</v>
      </c>
      <c r="C206" s="16">
        <f>'Estación E1_Contagens'!BS450</f>
        <v>342</v>
      </c>
      <c r="D206" s="16">
        <f>SUM('Estación E1_Contagens'!BT450:BV450)</f>
        <v>2</v>
      </c>
      <c r="E206" s="16">
        <f>SUM('Estación E1_Contagens'!BW450:BZ450)</f>
        <v>58</v>
      </c>
      <c r="F206" s="16">
        <f>'Estación E1_Contagens'!CA450</f>
        <v>18</v>
      </c>
      <c r="G206" s="16">
        <f>'Estación E1_Contagens'!CB450</f>
        <v>0</v>
      </c>
      <c r="H206" s="16">
        <f>'Estación E1_Contagens'!CC450</f>
        <v>420</v>
      </c>
      <c r="I206" s="168" t="str">
        <f t="shared" si="67"/>
        <v/>
      </c>
      <c r="J206" s="165" t="str">
        <f>'Estación E1_Contagens'!CD450</f>
        <v/>
      </c>
      <c r="K206"/>
      <c r="L206"/>
      <c r="M206"/>
      <c r="N206"/>
      <c r="O206"/>
      <c r="P206"/>
      <c r="Q206"/>
      <c r="R206"/>
      <c r="S206"/>
      <c r="T206"/>
      <c r="V206" s="15" t="s">
        <v>22</v>
      </c>
      <c r="W206" s="16">
        <f t="shared" si="64"/>
        <v>342</v>
      </c>
      <c r="X206" s="16">
        <f t="shared" si="65"/>
        <v>58</v>
      </c>
      <c r="Y206" s="180"/>
    </row>
    <row r="207" spans="1:25" ht="13.5">
      <c r="A207" s="216" t="str">
        <f t="shared" si="62"/>
        <v/>
      </c>
      <c r="B207" s="15" t="s">
        <v>23</v>
      </c>
      <c r="C207" s="16">
        <f>'Estación E1_Contagens'!BS451</f>
        <v>345</v>
      </c>
      <c r="D207" s="16">
        <f>SUM('Estación E1_Contagens'!BT451:BV451)</f>
        <v>7</v>
      </c>
      <c r="E207" s="16">
        <f>SUM('Estación E1_Contagens'!BW451:BZ451)</f>
        <v>72</v>
      </c>
      <c r="F207" s="16">
        <f>'Estación E1_Contagens'!CA451</f>
        <v>25</v>
      </c>
      <c r="G207" s="16">
        <f>'Estación E1_Contagens'!CB451</f>
        <v>0</v>
      </c>
      <c r="H207" s="16">
        <f>'Estación E1_Contagens'!CC451</f>
        <v>449</v>
      </c>
      <c r="I207" s="168" t="str">
        <f t="shared" si="67"/>
        <v/>
      </c>
      <c r="J207" s="165" t="str">
        <f>'Estación E1_Contagens'!CD451</f>
        <v/>
      </c>
      <c r="K207"/>
      <c r="L207"/>
      <c r="M207"/>
      <c r="N207"/>
      <c r="O207"/>
      <c r="P207"/>
      <c r="Q207"/>
      <c r="R207"/>
      <c r="S207"/>
      <c r="T207"/>
      <c r="V207" s="15" t="s">
        <v>23</v>
      </c>
      <c r="W207" s="16">
        <f t="shared" si="64"/>
        <v>345</v>
      </c>
      <c r="X207" s="16">
        <f t="shared" si="65"/>
        <v>72</v>
      </c>
      <c r="Y207" s="180"/>
    </row>
    <row r="208" spans="1:25" ht="13.5">
      <c r="A208" s="216" t="str">
        <f t="shared" si="62"/>
        <v/>
      </c>
      <c r="B208" s="15" t="s">
        <v>24</v>
      </c>
      <c r="C208" s="16">
        <f>'Estación E1_Contagens'!BS452</f>
        <v>374</v>
      </c>
      <c r="D208" s="16">
        <f>SUM('Estación E1_Contagens'!BT452:BV452)</f>
        <v>12</v>
      </c>
      <c r="E208" s="16">
        <f>SUM('Estación E1_Contagens'!BW452:BZ452)</f>
        <v>55</v>
      </c>
      <c r="F208" s="16">
        <f>'Estación E1_Contagens'!CA452</f>
        <v>27</v>
      </c>
      <c r="G208" s="16">
        <f>'Estación E1_Contagens'!CB452</f>
        <v>0</v>
      </c>
      <c r="H208" s="16">
        <f>'Estación E1_Contagens'!CC452</f>
        <v>468</v>
      </c>
      <c r="I208" s="168" t="str">
        <f t="shared" si="67"/>
        <v/>
      </c>
      <c r="J208" s="165" t="str">
        <f>'Estación E1_Contagens'!CD452</f>
        <v/>
      </c>
      <c r="K208"/>
      <c r="L208"/>
      <c r="M208"/>
      <c r="N208"/>
      <c r="O208"/>
      <c r="P208"/>
      <c r="Q208"/>
      <c r="R208"/>
      <c r="S208"/>
      <c r="T208"/>
      <c r="V208" s="15" t="s">
        <v>24</v>
      </c>
      <c r="W208" s="16">
        <f t="shared" si="64"/>
        <v>374</v>
      </c>
      <c r="X208" s="16">
        <f t="shared" si="65"/>
        <v>55</v>
      </c>
      <c r="Y208" s="180"/>
    </row>
    <row r="209" spans="1:29" ht="13.5">
      <c r="A209" s="216" t="str">
        <f t="shared" si="62"/>
        <v/>
      </c>
      <c r="B209" s="15" t="s">
        <v>25</v>
      </c>
      <c r="C209" s="16">
        <f>'Estación E1_Contagens'!BS453</f>
        <v>397</v>
      </c>
      <c r="D209" s="16">
        <f>SUM('Estación E1_Contagens'!BT453:BV453)</f>
        <v>7</v>
      </c>
      <c r="E209" s="16">
        <f>SUM('Estación E1_Contagens'!BW453:BZ453)</f>
        <v>61</v>
      </c>
      <c r="F209" s="16">
        <f>'Estación E1_Contagens'!CA453</f>
        <v>24</v>
      </c>
      <c r="G209" s="16">
        <f>'Estación E1_Contagens'!CB453</f>
        <v>0</v>
      </c>
      <c r="H209" s="16">
        <f>'Estación E1_Contagens'!CC453</f>
        <v>489</v>
      </c>
      <c r="I209" s="168" t="str">
        <f t="shared" si="67"/>
        <v/>
      </c>
      <c r="J209" s="165" t="str">
        <f>'Estación E1_Contagens'!CD453</f>
        <v/>
      </c>
      <c r="K209"/>
      <c r="L209"/>
      <c r="M209"/>
      <c r="N209"/>
      <c r="O209"/>
      <c r="P209"/>
      <c r="Q209"/>
      <c r="R209"/>
      <c r="S209"/>
      <c r="T209"/>
      <c r="V209" s="15" t="s">
        <v>25</v>
      </c>
      <c r="W209" s="16">
        <f t="shared" si="64"/>
        <v>397</v>
      </c>
      <c r="X209" s="16">
        <f t="shared" si="65"/>
        <v>61</v>
      </c>
      <c r="Y209" s="180"/>
    </row>
    <row r="210" spans="1:29" ht="13.5">
      <c r="A210" s="216" t="str">
        <f t="shared" si="62"/>
        <v/>
      </c>
      <c r="B210" s="15" t="s">
        <v>26</v>
      </c>
      <c r="C210" s="16">
        <f>'Estación E1_Contagens'!BS454</f>
        <v>396</v>
      </c>
      <c r="D210" s="16">
        <f>SUM('Estación E1_Contagens'!BT454:BV454)</f>
        <v>19</v>
      </c>
      <c r="E210" s="16">
        <f>SUM('Estación E1_Contagens'!BW454:BZ454)</f>
        <v>55</v>
      </c>
      <c r="F210" s="16">
        <f>'Estación E1_Contagens'!CA454</f>
        <v>23</v>
      </c>
      <c r="G210" s="16">
        <f>'Estación E1_Contagens'!CB454</f>
        <v>1</v>
      </c>
      <c r="H210" s="16">
        <f>'Estación E1_Contagens'!CC454</f>
        <v>494</v>
      </c>
      <c r="I210" s="168" t="str">
        <f t="shared" si="67"/>
        <v/>
      </c>
      <c r="J210" s="165" t="str">
        <f>'Estación E1_Contagens'!CD454</f>
        <v/>
      </c>
      <c r="K210"/>
      <c r="L210"/>
      <c r="M210"/>
      <c r="N210"/>
      <c r="O210"/>
      <c r="P210"/>
      <c r="Q210"/>
      <c r="R210"/>
      <c r="S210"/>
      <c r="T210"/>
      <c r="V210" s="15" t="s">
        <v>26</v>
      </c>
      <c r="W210" s="16">
        <f t="shared" si="64"/>
        <v>396</v>
      </c>
      <c r="X210" s="16">
        <f t="shared" si="65"/>
        <v>55</v>
      </c>
      <c r="Y210" s="180"/>
    </row>
    <row r="211" spans="1:29" ht="13.5">
      <c r="A211" s="216" t="str">
        <f t="shared" si="62"/>
        <v/>
      </c>
      <c r="B211" s="15" t="s">
        <v>27</v>
      </c>
      <c r="C211" s="16">
        <f>'Estación E1_Contagens'!BS455</f>
        <v>446</v>
      </c>
      <c r="D211" s="16">
        <f>SUM('Estación E1_Contagens'!BT455:BV455)</f>
        <v>6</v>
      </c>
      <c r="E211" s="16">
        <f>SUM('Estación E1_Contagens'!BW455:BZ455)</f>
        <v>55</v>
      </c>
      <c r="F211" s="16">
        <f>'Estación E1_Contagens'!CA455</f>
        <v>25</v>
      </c>
      <c r="G211" s="16">
        <f>'Estación E1_Contagens'!CB455</f>
        <v>1</v>
      </c>
      <c r="H211" s="16">
        <f>'Estación E1_Contagens'!CC455</f>
        <v>533</v>
      </c>
      <c r="I211" s="167" t="str">
        <f t="shared" ref="I211:I212" si="68">IF(J211=1,"HORA PICO DIA/TARDE",IF(J211=3,"HORA PICO TARDE",""))</f>
        <v/>
      </c>
      <c r="J211" s="165" t="str">
        <f>'Estación E1_Contagens'!CD455</f>
        <v/>
      </c>
      <c r="K211"/>
      <c r="L211"/>
      <c r="M211"/>
      <c r="N211"/>
      <c r="O211"/>
      <c r="P211"/>
      <c r="Q211"/>
      <c r="R211"/>
      <c r="S211"/>
      <c r="T211"/>
      <c r="V211" s="15" t="s">
        <v>27</v>
      </c>
      <c r="W211" s="16">
        <f t="shared" si="64"/>
        <v>446</v>
      </c>
      <c r="X211" s="16">
        <f t="shared" si="65"/>
        <v>55</v>
      </c>
      <c r="Y211" s="180"/>
    </row>
    <row r="212" spans="1:29" ht="13.5">
      <c r="A212" s="216" t="str">
        <f t="shared" si="62"/>
        <v/>
      </c>
      <c r="B212" s="15" t="s">
        <v>28</v>
      </c>
      <c r="C212" s="16">
        <f>'Estación E1_Contagens'!BS456</f>
        <v>482</v>
      </c>
      <c r="D212" s="16">
        <f>SUM('Estación E1_Contagens'!BT456:BV456)</f>
        <v>5</v>
      </c>
      <c r="E212" s="16">
        <f>SUM('Estación E1_Contagens'!BW456:BZ456)</f>
        <v>65</v>
      </c>
      <c r="F212" s="16">
        <f>'Estación E1_Contagens'!CA456</f>
        <v>24</v>
      </c>
      <c r="G212" s="16">
        <f>'Estación E1_Contagens'!CB456</f>
        <v>0</v>
      </c>
      <c r="H212" s="16">
        <f>'Estación E1_Contagens'!CC456</f>
        <v>576</v>
      </c>
      <c r="I212" s="167" t="str">
        <f t="shared" si="68"/>
        <v/>
      </c>
      <c r="J212" s="165" t="str">
        <f>'Estación E1_Contagens'!CD456</f>
        <v/>
      </c>
      <c r="K212"/>
      <c r="L212"/>
      <c r="M212"/>
      <c r="N212"/>
      <c r="O212"/>
      <c r="P212"/>
      <c r="Q212"/>
      <c r="R212"/>
      <c r="S212"/>
      <c r="T212"/>
      <c r="V212" s="15" t="s">
        <v>28</v>
      </c>
      <c r="W212" s="16">
        <f t="shared" si="64"/>
        <v>482</v>
      </c>
      <c r="X212" s="16">
        <f t="shared" si="65"/>
        <v>65</v>
      </c>
      <c r="Y212" s="180"/>
    </row>
    <row r="213" spans="1:29" ht="13.5">
      <c r="A213" s="216">
        <f t="shared" si="62"/>
        <v>3</v>
      </c>
      <c r="B213" s="15" t="s">
        <v>29</v>
      </c>
      <c r="C213" s="16">
        <f>'Estación E1_Contagens'!BS457</f>
        <v>543</v>
      </c>
      <c r="D213" s="16">
        <f>SUM('Estación E1_Contagens'!BT457:BV457)</f>
        <v>10</v>
      </c>
      <c r="E213" s="16">
        <f>SUM('Estación E1_Contagens'!BW457:BZ457)</f>
        <v>44</v>
      </c>
      <c r="F213" s="16">
        <f>'Estación E1_Contagens'!CA457</f>
        <v>22</v>
      </c>
      <c r="G213" s="16">
        <f>'Estación E1_Contagens'!CB457</f>
        <v>0</v>
      </c>
      <c r="H213" s="16">
        <f>'Estación E1_Contagens'!CC457</f>
        <v>619</v>
      </c>
      <c r="I213" s="167" t="str">
        <f>IF(J213=1,"HORA PICO DIA/TARDE",IF(J213=3,"HORA PICO TARDE",""))</f>
        <v>HORA PICO TARDE</v>
      </c>
      <c r="J213" s="165">
        <f>'Estación E1_Contagens'!CD457</f>
        <v>3</v>
      </c>
      <c r="K213"/>
      <c r="L213"/>
      <c r="M213"/>
      <c r="N213"/>
      <c r="O213"/>
      <c r="P213"/>
      <c r="Q213"/>
      <c r="R213"/>
      <c r="S213"/>
      <c r="T213"/>
      <c r="V213" s="15" t="s">
        <v>29</v>
      </c>
      <c r="W213" s="16">
        <f t="shared" si="64"/>
        <v>543</v>
      </c>
      <c r="X213" s="16">
        <f t="shared" si="65"/>
        <v>44</v>
      </c>
      <c r="Y213" s="180"/>
    </row>
    <row r="214" spans="1:29" ht="13.5">
      <c r="A214" s="216" t="str">
        <f t="shared" si="62"/>
        <v/>
      </c>
      <c r="B214" s="15" t="s">
        <v>30</v>
      </c>
      <c r="C214" s="16">
        <f>'Estación E1_Contagens'!BS458</f>
        <v>527</v>
      </c>
      <c r="D214" s="16">
        <f>SUM('Estación E1_Contagens'!BT458:BV458)</f>
        <v>6</v>
      </c>
      <c r="E214" s="16">
        <f>SUM('Estación E1_Contagens'!BW458:BZ458)</f>
        <v>23</v>
      </c>
      <c r="F214" s="16">
        <f>'Estación E1_Contagens'!CA458</f>
        <v>16</v>
      </c>
      <c r="G214" s="16">
        <f>'Estación E1_Contagens'!CB458</f>
        <v>0</v>
      </c>
      <c r="H214" s="16">
        <f>'Estación E1_Contagens'!CC458</f>
        <v>572</v>
      </c>
      <c r="I214" s="167" t="str">
        <f t="shared" ref="I214" si="69">IF(J214=1,"HORA PICO DIA/TARDE",IF(J214=3,"HORA PICO TARDE",""))</f>
        <v/>
      </c>
      <c r="J214" s="165" t="str">
        <f>'Estación E1_Contagens'!CD458</f>
        <v/>
      </c>
      <c r="K214"/>
      <c r="L214"/>
      <c r="M214"/>
      <c r="N214"/>
      <c r="O214"/>
      <c r="P214"/>
      <c r="Q214"/>
      <c r="R214"/>
      <c r="S214"/>
      <c r="T214"/>
      <c r="V214" s="15" t="s">
        <v>30</v>
      </c>
      <c r="W214" s="16">
        <f t="shared" si="64"/>
        <v>527</v>
      </c>
      <c r="X214" s="16">
        <f t="shared" si="65"/>
        <v>23</v>
      </c>
      <c r="Y214" s="180"/>
    </row>
    <row r="215" spans="1:29" ht="13.5">
      <c r="A215" s="216" t="str">
        <f t="shared" si="62"/>
        <v/>
      </c>
      <c r="B215" s="15" t="s">
        <v>31</v>
      </c>
      <c r="C215" s="16">
        <f>'Estación E1_Contagens'!BS459</f>
        <v>505</v>
      </c>
      <c r="D215" s="16">
        <f>SUM('Estación E1_Contagens'!BT459:BV459)</f>
        <v>7</v>
      </c>
      <c r="E215" s="16">
        <f>SUM('Estación E1_Contagens'!BW459:BZ459)</f>
        <v>24</v>
      </c>
      <c r="F215" s="16">
        <f>'Estación E1_Contagens'!CA459</f>
        <v>20</v>
      </c>
      <c r="G215" s="16">
        <f>'Estación E1_Contagens'!CB459</f>
        <v>0</v>
      </c>
      <c r="H215" s="16">
        <f>'Estación E1_Contagens'!CC459</f>
        <v>556</v>
      </c>
      <c r="I215" s="168" t="str">
        <f t="shared" ref="I215:I218" si="70">IF(J215=1,"HORA PICO DIA","")</f>
        <v/>
      </c>
      <c r="J215" s="165" t="str">
        <f>'Estación E1_Contagens'!CD459</f>
        <v/>
      </c>
      <c r="K215"/>
      <c r="L215"/>
      <c r="M215"/>
      <c r="N215"/>
      <c r="O215"/>
      <c r="P215"/>
      <c r="Q215"/>
      <c r="R215"/>
      <c r="S215"/>
      <c r="T215"/>
      <c r="V215" s="15" t="s">
        <v>31</v>
      </c>
      <c r="W215" s="16">
        <f t="shared" si="64"/>
        <v>505</v>
      </c>
      <c r="X215" s="16">
        <f t="shared" si="65"/>
        <v>24</v>
      </c>
      <c r="Y215" s="180"/>
    </row>
    <row r="216" spans="1:29" ht="13.5">
      <c r="A216" s="216" t="str">
        <f t="shared" si="62"/>
        <v/>
      </c>
      <c r="B216" s="15" t="s">
        <v>32</v>
      </c>
      <c r="C216" s="16">
        <f>'Estación E1_Contagens'!BS460</f>
        <v>439</v>
      </c>
      <c r="D216" s="16">
        <f>SUM('Estación E1_Contagens'!BT460:BV460)</f>
        <v>6</v>
      </c>
      <c r="E216" s="16">
        <f>SUM('Estación E1_Contagens'!BW460:BZ460)</f>
        <v>10</v>
      </c>
      <c r="F216" s="16">
        <f>'Estación E1_Contagens'!CA460</f>
        <v>2</v>
      </c>
      <c r="G216" s="16">
        <f>'Estación E1_Contagens'!CB460</f>
        <v>0</v>
      </c>
      <c r="H216" s="16">
        <f>'Estación E1_Contagens'!CC460</f>
        <v>457</v>
      </c>
      <c r="I216" s="168" t="str">
        <f t="shared" si="70"/>
        <v/>
      </c>
      <c r="J216" s="165" t="str">
        <f>'Estación E1_Contagens'!CD460</f>
        <v/>
      </c>
      <c r="K216"/>
      <c r="L216"/>
      <c r="M216"/>
      <c r="N216"/>
      <c r="O216"/>
      <c r="P216"/>
      <c r="Q216"/>
      <c r="R216"/>
      <c r="S216"/>
      <c r="T216"/>
      <c r="V216" s="15" t="s">
        <v>32</v>
      </c>
      <c r="W216" s="16">
        <f t="shared" si="64"/>
        <v>439</v>
      </c>
      <c r="X216" s="16">
        <f t="shared" si="65"/>
        <v>10</v>
      </c>
      <c r="Y216" s="180"/>
    </row>
    <row r="217" spans="1:29" ht="13.5">
      <c r="A217" s="216" t="str">
        <f t="shared" si="62"/>
        <v/>
      </c>
      <c r="B217" s="15" t="s">
        <v>33</v>
      </c>
      <c r="C217" s="16">
        <f>'Estación E1_Contagens'!BS461</f>
        <v>306</v>
      </c>
      <c r="D217" s="16">
        <f>SUM('Estación E1_Contagens'!BT461:BV461)</f>
        <v>5</v>
      </c>
      <c r="E217" s="16">
        <f>SUM('Estación E1_Contagens'!BW461:BZ461)</f>
        <v>4</v>
      </c>
      <c r="F217" s="16">
        <f>'Estación E1_Contagens'!CA461</f>
        <v>1</v>
      </c>
      <c r="G217" s="16">
        <f>'Estación E1_Contagens'!CB461</f>
        <v>0</v>
      </c>
      <c r="H217" s="16">
        <f>'Estación E1_Contagens'!CC461</f>
        <v>316</v>
      </c>
      <c r="I217" s="168" t="str">
        <f t="shared" si="70"/>
        <v/>
      </c>
      <c r="J217" s="165" t="str">
        <f>'Estación E1_Contagens'!CD461</f>
        <v/>
      </c>
      <c r="K217"/>
      <c r="L217"/>
      <c r="M217"/>
      <c r="N217"/>
      <c r="O217"/>
      <c r="P217"/>
      <c r="Q217"/>
      <c r="R217"/>
      <c r="S217"/>
      <c r="T217"/>
      <c r="V217" s="15" t="s">
        <v>33</v>
      </c>
      <c r="W217" s="16">
        <f t="shared" si="64"/>
        <v>306</v>
      </c>
      <c r="X217" s="16">
        <f t="shared" si="65"/>
        <v>4</v>
      </c>
      <c r="Y217" s="180"/>
    </row>
    <row r="218" spans="1:29" ht="13.5">
      <c r="A218" s="216" t="str">
        <f t="shared" si="62"/>
        <v/>
      </c>
      <c r="B218" s="15" t="s">
        <v>34</v>
      </c>
      <c r="C218" s="16">
        <f>'Estación E1_Contagens'!BS462</f>
        <v>239</v>
      </c>
      <c r="D218" s="16">
        <f>SUM('Estación E1_Contagens'!BT462:BV462)</f>
        <v>7</v>
      </c>
      <c r="E218" s="16">
        <f>SUM('Estación E1_Contagens'!BW462:BZ462)</f>
        <v>3</v>
      </c>
      <c r="F218" s="16">
        <f>'Estación E1_Contagens'!CA462</f>
        <v>0</v>
      </c>
      <c r="G218" s="16">
        <f>'Estación E1_Contagens'!CB462</f>
        <v>0</v>
      </c>
      <c r="H218" s="16">
        <f>'Estación E1_Contagens'!CC462</f>
        <v>249</v>
      </c>
      <c r="I218" s="168" t="str">
        <f t="shared" si="70"/>
        <v/>
      </c>
      <c r="J218" s="165" t="str">
        <f>'Estación E1_Contagens'!CD462</f>
        <v/>
      </c>
      <c r="K218"/>
      <c r="L218"/>
      <c r="M218"/>
      <c r="N218"/>
      <c r="O218"/>
      <c r="P218"/>
      <c r="Q218"/>
      <c r="R218"/>
      <c r="S218"/>
      <c r="T218"/>
      <c r="V218" s="15" t="s">
        <v>34</v>
      </c>
      <c r="W218" s="16">
        <f t="shared" si="64"/>
        <v>239</v>
      </c>
      <c r="X218" s="16">
        <f t="shared" si="65"/>
        <v>3</v>
      </c>
      <c r="Y218" s="180"/>
    </row>
    <row r="219" spans="1:29" ht="13.5">
      <c r="B219" s="18"/>
      <c r="C219" s="17"/>
      <c r="D219" s="17"/>
      <c r="E219" s="17"/>
      <c r="F219" s="17"/>
      <c r="G219" s="17"/>
      <c r="H219" s="17"/>
      <c r="I219" s="175"/>
      <c r="J219" s="42"/>
      <c r="K219" s="2"/>
      <c r="L219" s="2"/>
      <c r="M219" s="2"/>
      <c r="N219" s="2"/>
      <c r="S219" s="2"/>
      <c r="V219" s="18"/>
      <c r="W219" s="17"/>
      <c r="X219" s="17"/>
    </row>
    <row r="220" spans="1:29">
      <c r="B220" s="19" t="s">
        <v>8</v>
      </c>
      <c r="C220" s="20">
        <f>SUM(C195:C218)</f>
        <v>8290</v>
      </c>
      <c r="D220" s="20">
        <f t="shared" ref="D220" si="71">SUM(D195:D218)</f>
        <v>146</v>
      </c>
      <c r="E220" s="20">
        <f>SUM(E195:E218)</f>
        <v>790</v>
      </c>
      <c r="F220" s="20">
        <f>SUM(F195:F218)</f>
        <v>255</v>
      </c>
      <c r="G220" s="20">
        <f>SUM(G195:G218)</f>
        <v>3</v>
      </c>
      <c r="H220" s="20">
        <f>SUM(H195:H218)</f>
        <v>9484</v>
      </c>
      <c r="I220" s="176"/>
      <c r="J220" s="42"/>
      <c r="K220" s="2"/>
      <c r="L220" s="2"/>
      <c r="M220" s="2"/>
      <c r="N220" s="2"/>
      <c r="S220" s="2"/>
      <c r="V220" s="19" t="s">
        <v>8</v>
      </c>
      <c r="W220" s="20">
        <f>SUM(W195:W218)</f>
        <v>8290</v>
      </c>
      <c r="X220" s="20">
        <f t="shared" ref="X220" si="72">SUM(X195:X218)</f>
        <v>790</v>
      </c>
    </row>
    <row r="223" spans="1:29" ht="20.25">
      <c r="I223" s="170"/>
      <c r="J223" s="3"/>
    </row>
    <row r="224" spans="1:29" ht="20.25">
      <c r="B224" s="3" t="str">
        <f>'E1_ Gráficos 01'!B224</f>
        <v>ESTUDO DE CONTAGENS DE FLUXO VEICULAR</v>
      </c>
      <c r="C224" s="3"/>
      <c r="D224" s="3"/>
      <c r="E224" s="3"/>
      <c r="F224" s="3"/>
      <c r="G224" s="3"/>
      <c r="H224" s="3"/>
      <c r="I224" s="170"/>
      <c r="J224" s="3"/>
      <c r="K224" s="3"/>
      <c r="L224" s="3"/>
      <c r="M224" s="3"/>
      <c r="N224" s="3"/>
      <c r="O224" s="3"/>
      <c r="P224" s="3"/>
      <c r="Q224" s="3"/>
      <c r="R224" s="3"/>
      <c r="S224" s="40"/>
      <c r="T224" s="3"/>
      <c r="U224" s="3"/>
      <c r="V224" s="3"/>
      <c r="W224" s="3"/>
      <c r="X224" s="3"/>
      <c r="Y224" s="178"/>
      <c r="Z224" s="3"/>
      <c r="AA224" s="3"/>
      <c r="AB224" s="3"/>
      <c r="AC224" s="3"/>
    </row>
    <row r="225" spans="1:27" ht="14.25">
      <c r="B225" s="4" t="str">
        <f>'E1_ Gráficos 01'!B225</f>
        <v>VIA</v>
      </c>
      <c r="C225" s="206" t="str">
        <f>'E1_ Gráficos 01'!C225</f>
        <v>Av. Néstor Gambetta</v>
      </c>
      <c r="D225" s="206"/>
      <c r="E225" s="206"/>
      <c r="F225" s="206"/>
      <c r="G225" s="206"/>
      <c r="H225" s="207"/>
      <c r="I225" s="208"/>
      <c r="J225" s="207"/>
      <c r="K225" s="209"/>
      <c r="L225" s="86" t="str">
        <f>'E1_ Gráficos 01'!H225</f>
        <v>DATA</v>
      </c>
      <c r="M225" s="209"/>
      <c r="N225" s="210" t="str">
        <f>'E1_ Gráficos 01'!J225</f>
        <v>Jueves 30 de Septiembre del 2010</v>
      </c>
      <c r="O225" s="211"/>
      <c r="P225" s="212"/>
      <c r="R225" s="7"/>
      <c r="S225" s="41"/>
      <c r="U225" s="4"/>
      <c r="V225" s="8"/>
      <c r="W225" s="9"/>
      <c r="X225" s="9"/>
      <c r="AA225" s="10"/>
    </row>
    <row r="226" spans="1:27" ht="14.25">
      <c r="B226" s="4" t="str">
        <f>'E1_ Gráficos 01'!B226</f>
        <v>LOCALIZAÇÃO</v>
      </c>
      <c r="C226" s="206" t="str">
        <f>'E1_ Gráficos 01'!C226</f>
        <v>Grifo Repsol - AAHH Escudero (Km. 3 + 400)</v>
      </c>
      <c r="D226" s="206"/>
      <c r="E226" s="206"/>
      <c r="F226" s="206"/>
      <c r="G226" s="206"/>
      <c r="H226" s="207"/>
      <c r="I226" s="208"/>
      <c r="J226" s="207"/>
      <c r="K226" s="209"/>
      <c r="L226" s="86" t="str">
        <f>'E1_ Gráficos 01'!H226</f>
        <v>CLASIFICADOR</v>
      </c>
      <c r="M226" s="209"/>
      <c r="N226" s="210" t="str">
        <f>'E1_ Gráficos 01'!J226</f>
        <v>Celia Velásquez Vargas- Wenceslao Y. Calzado Castillo</v>
      </c>
      <c r="O226" s="211"/>
      <c r="R226" s="7"/>
      <c r="S226" s="41"/>
      <c r="U226" s="4"/>
      <c r="V226" s="8"/>
      <c r="W226" s="9"/>
      <c r="X226" s="9"/>
      <c r="AA226" s="10"/>
    </row>
    <row r="227" spans="1:27" ht="14.25">
      <c r="B227" s="4" t="str">
        <f>'E1_ Gráficos 01'!B227</f>
        <v>SENTIDO</v>
      </c>
      <c r="C227" s="206" t="str">
        <f>'E1_ Gráficos 01'!C227</f>
        <v>Panamericana Norte a Ventanilla</v>
      </c>
      <c r="D227" s="206"/>
      <c r="E227" s="206"/>
      <c r="F227" s="206"/>
      <c r="G227" s="206"/>
      <c r="H227" s="207"/>
      <c r="I227" s="208"/>
      <c r="J227" s="207"/>
      <c r="K227" s="209"/>
      <c r="L227" s="86" t="str">
        <f>'E1_ Gráficos 01'!H227</f>
        <v>RESPONSÁVEL</v>
      </c>
      <c r="M227" s="209"/>
      <c r="N227" s="210" t="str">
        <f>'E1_ Gráficos 01'!J227</f>
        <v>RICHARD SALVADOR TIXE</v>
      </c>
      <c r="O227" s="211"/>
      <c r="R227" s="7"/>
      <c r="S227" s="41"/>
      <c r="U227" s="4"/>
      <c r="V227" s="8"/>
      <c r="W227" s="9"/>
      <c r="X227" s="9"/>
      <c r="AA227" s="10"/>
    </row>
    <row r="228" spans="1:27">
      <c r="C228" s="2"/>
      <c r="D228" s="2"/>
      <c r="E228" s="2"/>
      <c r="F228" s="2"/>
      <c r="G228" s="2"/>
      <c r="H228" s="2"/>
      <c r="I228" s="169"/>
      <c r="J228" s="2"/>
      <c r="K228" s="2"/>
      <c r="L228" s="2"/>
      <c r="M228" s="2"/>
      <c r="N228" s="2"/>
    </row>
    <row r="229" spans="1:27" ht="12.75" customHeight="1">
      <c r="B229" s="391" t="s">
        <v>3</v>
      </c>
      <c r="C229" s="391" t="s">
        <v>45</v>
      </c>
      <c r="D229" s="391" t="s">
        <v>55</v>
      </c>
      <c r="E229" s="391" t="s">
        <v>56</v>
      </c>
      <c r="F229" s="394" t="s">
        <v>40</v>
      </c>
      <c r="G229" s="391" t="s">
        <v>7</v>
      </c>
      <c r="H229" s="391" t="s">
        <v>8</v>
      </c>
      <c r="I229" s="169"/>
      <c r="J229"/>
      <c r="K229"/>
      <c r="L229"/>
      <c r="M229"/>
      <c r="N229"/>
      <c r="O229"/>
      <c r="P229"/>
      <c r="Q229"/>
      <c r="R229"/>
      <c r="S229"/>
      <c r="V229" s="391" t="s">
        <v>3</v>
      </c>
      <c r="W229" s="391" t="s">
        <v>45</v>
      </c>
      <c r="X229" s="391" t="s">
        <v>56</v>
      </c>
    </row>
    <row r="230" spans="1:27">
      <c r="B230" s="392"/>
      <c r="C230" s="392"/>
      <c r="D230" s="392"/>
      <c r="E230" s="392"/>
      <c r="F230" s="395"/>
      <c r="G230" s="392"/>
      <c r="H230" s="392"/>
      <c r="I230" s="169"/>
      <c r="J230"/>
      <c r="K230"/>
      <c r="L230"/>
      <c r="M230"/>
      <c r="N230"/>
      <c r="O230"/>
      <c r="P230"/>
      <c r="Q230"/>
      <c r="R230"/>
      <c r="S230"/>
      <c r="V230" s="392"/>
      <c r="W230" s="392"/>
      <c r="X230" s="392"/>
    </row>
    <row r="231" spans="1:27">
      <c r="B231" s="393"/>
      <c r="C231" s="393"/>
      <c r="D231" s="393"/>
      <c r="E231" s="393"/>
      <c r="F231" s="396"/>
      <c r="G231" s="393"/>
      <c r="H231" s="393"/>
      <c r="I231" s="169"/>
      <c r="J231"/>
      <c r="K231"/>
      <c r="L231"/>
      <c r="M231"/>
      <c r="N231"/>
      <c r="O231"/>
      <c r="P231"/>
      <c r="Q231"/>
      <c r="R231"/>
      <c r="S231"/>
      <c r="V231" s="393"/>
      <c r="W231" s="393"/>
      <c r="X231" s="393"/>
    </row>
    <row r="232" spans="1:27" ht="13.5">
      <c r="A232" s="216" t="str">
        <f>J232</f>
        <v/>
      </c>
      <c r="B232" s="15" t="s">
        <v>11</v>
      </c>
      <c r="C232" s="16">
        <f>'Estación E1_Contagens'!BS546</f>
        <v>140</v>
      </c>
      <c r="D232" s="16">
        <f>SUM('Estación E1_Contagens'!BT546:BV546)</f>
        <v>2</v>
      </c>
      <c r="E232" s="16">
        <f>SUM('Estación E1_Contagens'!BW546:BZ546)</f>
        <v>5</v>
      </c>
      <c r="F232" s="16">
        <f>'Estación E1_Contagens'!CA546</f>
        <v>0</v>
      </c>
      <c r="G232" s="16">
        <f>'Estación E1_Contagens'!CB546</f>
        <v>0</v>
      </c>
      <c r="H232" s="16">
        <f>'Estación E1_Contagens'!CC546</f>
        <v>147</v>
      </c>
      <c r="I232" s="168" t="str">
        <f>IF(J232=1,"HORA PICO DIA","")</f>
        <v/>
      </c>
      <c r="J232" s="166" t="str">
        <f>'Estación E1_Contagens'!CD546</f>
        <v/>
      </c>
      <c r="K232"/>
      <c r="L232"/>
      <c r="M232"/>
      <c r="N232"/>
      <c r="O232"/>
      <c r="P232"/>
      <c r="Q232"/>
      <c r="R232"/>
      <c r="S232"/>
      <c r="V232" s="15" t="s">
        <v>11</v>
      </c>
      <c r="W232" s="16">
        <f>C232</f>
        <v>140</v>
      </c>
      <c r="X232" s="16">
        <f>E232</f>
        <v>5</v>
      </c>
      <c r="Y232" s="180"/>
    </row>
    <row r="233" spans="1:27" ht="13.5">
      <c r="A233" s="216" t="str">
        <f t="shared" ref="A233:A255" si="73">J233</f>
        <v/>
      </c>
      <c r="B233" s="15" t="s">
        <v>12</v>
      </c>
      <c r="C233" s="16">
        <f>'Estación E1_Contagens'!BS547</f>
        <v>59</v>
      </c>
      <c r="D233" s="16">
        <f>SUM('Estación E1_Contagens'!BT547:BV547)</f>
        <v>0</v>
      </c>
      <c r="E233" s="16">
        <f>SUM('Estación E1_Contagens'!BW547:BZ547)</f>
        <v>2</v>
      </c>
      <c r="F233" s="16">
        <f>'Estación E1_Contagens'!CA547</f>
        <v>0</v>
      </c>
      <c r="G233" s="16">
        <f>'Estación E1_Contagens'!CB547</f>
        <v>0</v>
      </c>
      <c r="H233" s="16">
        <f>'Estación E1_Contagens'!CC547</f>
        <v>61</v>
      </c>
      <c r="I233" s="168" t="str">
        <f t="shared" ref="I233:I237" si="74">IF(J233=1,"HORA PICO DIA","")</f>
        <v/>
      </c>
      <c r="J233" s="166" t="str">
        <f>'Estación E1_Contagens'!CD547</f>
        <v/>
      </c>
      <c r="K233"/>
      <c r="L233"/>
      <c r="M233"/>
      <c r="N233"/>
      <c r="O233"/>
      <c r="P233"/>
      <c r="Q233"/>
      <c r="R233"/>
      <c r="S233"/>
      <c r="V233" s="15" t="s">
        <v>12</v>
      </c>
      <c r="W233" s="16">
        <f t="shared" ref="W233:W255" si="75">C233</f>
        <v>59</v>
      </c>
      <c r="X233" s="16">
        <f t="shared" ref="X233:X255" si="76">E233</f>
        <v>2</v>
      </c>
      <c r="Y233" s="180"/>
    </row>
    <row r="234" spans="1:27" ht="13.5">
      <c r="A234" s="216" t="str">
        <f t="shared" si="73"/>
        <v/>
      </c>
      <c r="B234" s="15" t="s">
        <v>13</v>
      </c>
      <c r="C234" s="16">
        <f>'Estación E1_Contagens'!BS548</f>
        <v>66</v>
      </c>
      <c r="D234" s="16">
        <f>SUM('Estación E1_Contagens'!BT548:BV548)</f>
        <v>0</v>
      </c>
      <c r="E234" s="16">
        <f>SUM('Estación E1_Contagens'!BW548:BZ548)</f>
        <v>3</v>
      </c>
      <c r="F234" s="16">
        <f>'Estación E1_Contagens'!CA548</f>
        <v>0</v>
      </c>
      <c r="G234" s="16">
        <f>'Estación E1_Contagens'!CB548</f>
        <v>0</v>
      </c>
      <c r="H234" s="16">
        <f>'Estación E1_Contagens'!CC548</f>
        <v>69</v>
      </c>
      <c r="I234" s="168" t="str">
        <f t="shared" si="74"/>
        <v/>
      </c>
      <c r="J234" s="166" t="str">
        <f>'Estación E1_Contagens'!CD548</f>
        <v/>
      </c>
      <c r="K234"/>
      <c r="L234"/>
      <c r="M234"/>
      <c r="N234"/>
      <c r="O234"/>
      <c r="P234"/>
      <c r="Q234"/>
      <c r="R234"/>
      <c r="S234"/>
      <c r="V234" s="15" t="s">
        <v>13</v>
      </c>
      <c r="W234" s="16">
        <f t="shared" si="75"/>
        <v>66</v>
      </c>
      <c r="X234" s="16">
        <f t="shared" si="76"/>
        <v>3</v>
      </c>
      <c r="Y234" s="180"/>
    </row>
    <row r="235" spans="1:27" ht="13.5">
      <c r="A235" s="216" t="str">
        <f t="shared" si="73"/>
        <v/>
      </c>
      <c r="B235" s="15" t="s">
        <v>14</v>
      </c>
      <c r="C235" s="16">
        <f>'Estación E1_Contagens'!BS549</f>
        <v>54</v>
      </c>
      <c r="D235" s="16">
        <f>SUM('Estación E1_Contagens'!BT549:BV549)</f>
        <v>0</v>
      </c>
      <c r="E235" s="16">
        <f>SUM('Estación E1_Contagens'!BW549:BZ549)</f>
        <v>4</v>
      </c>
      <c r="F235" s="16">
        <f>'Estación E1_Contagens'!CA549</f>
        <v>2</v>
      </c>
      <c r="G235" s="16">
        <f>'Estación E1_Contagens'!CB549</f>
        <v>0</v>
      </c>
      <c r="H235" s="16">
        <f>'Estación E1_Contagens'!CC549</f>
        <v>60</v>
      </c>
      <c r="I235" s="168" t="str">
        <f t="shared" si="74"/>
        <v/>
      </c>
      <c r="J235" s="166" t="str">
        <f>'Estación E1_Contagens'!CD549</f>
        <v/>
      </c>
      <c r="K235"/>
      <c r="L235"/>
      <c r="M235"/>
      <c r="N235"/>
      <c r="O235"/>
      <c r="P235"/>
      <c r="Q235"/>
      <c r="R235"/>
      <c r="S235"/>
      <c r="V235" s="15" t="s">
        <v>14</v>
      </c>
      <c r="W235" s="16">
        <f t="shared" si="75"/>
        <v>54</v>
      </c>
      <c r="X235" s="16">
        <f t="shared" si="76"/>
        <v>4</v>
      </c>
      <c r="Y235" s="180"/>
    </row>
    <row r="236" spans="1:27" ht="13.5">
      <c r="A236" s="216" t="str">
        <f t="shared" si="73"/>
        <v/>
      </c>
      <c r="B236" s="15" t="s">
        <v>15</v>
      </c>
      <c r="C236" s="16">
        <f>'Estación E1_Contagens'!BS550</f>
        <v>91</v>
      </c>
      <c r="D236" s="16">
        <f>SUM('Estación E1_Contagens'!BT550:BV550)</f>
        <v>1</v>
      </c>
      <c r="E236" s="16">
        <f>SUM('Estación E1_Contagens'!BW550:BZ550)</f>
        <v>10</v>
      </c>
      <c r="F236" s="16">
        <f>'Estación E1_Contagens'!CA550</f>
        <v>0</v>
      </c>
      <c r="G236" s="16">
        <f>'Estación E1_Contagens'!CB550</f>
        <v>0</v>
      </c>
      <c r="H236" s="16">
        <f>'Estación E1_Contagens'!CC550</f>
        <v>102</v>
      </c>
      <c r="I236" s="168" t="str">
        <f t="shared" si="74"/>
        <v/>
      </c>
      <c r="J236" s="166" t="str">
        <f>'Estación E1_Contagens'!CD550</f>
        <v/>
      </c>
      <c r="K236"/>
      <c r="L236"/>
      <c r="M236"/>
      <c r="N236"/>
      <c r="O236"/>
      <c r="P236"/>
      <c r="Q236"/>
      <c r="R236"/>
      <c r="S236"/>
      <c r="V236" s="15" t="s">
        <v>15</v>
      </c>
      <c r="W236" s="16">
        <f t="shared" si="75"/>
        <v>91</v>
      </c>
      <c r="X236" s="16">
        <f t="shared" si="76"/>
        <v>10</v>
      </c>
      <c r="Y236" s="180"/>
    </row>
    <row r="237" spans="1:27" ht="13.5">
      <c r="A237" s="216" t="str">
        <f t="shared" si="73"/>
        <v/>
      </c>
      <c r="B237" s="15" t="s">
        <v>16</v>
      </c>
      <c r="C237" s="16">
        <f>'Estación E1_Contagens'!BS551</f>
        <v>164</v>
      </c>
      <c r="D237" s="16">
        <f>SUM('Estación E1_Contagens'!BT551:BV551)</f>
        <v>0</v>
      </c>
      <c r="E237" s="16">
        <f>SUM('Estación E1_Contagens'!BW551:BZ551)</f>
        <v>14</v>
      </c>
      <c r="F237" s="16">
        <f>'Estación E1_Contagens'!CA551</f>
        <v>1</v>
      </c>
      <c r="G237" s="16">
        <f>'Estación E1_Contagens'!CB551</f>
        <v>0</v>
      </c>
      <c r="H237" s="16">
        <f>'Estación E1_Contagens'!CC551</f>
        <v>179</v>
      </c>
      <c r="I237" s="168" t="str">
        <f t="shared" si="74"/>
        <v/>
      </c>
      <c r="J237" s="166" t="str">
        <f>'Estación E1_Contagens'!CD551</f>
        <v/>
      </c>
      <c r="K237"/>
      <c r="L237"/>
      <c r="M237"/>
      <c r="N237"/>
      <c r="O237"/>
      <c r="P237"/>
      <c r="Q237"/>
      <c r="R237"/>
      <c r="S237"/>
      <c r="V237" s="15" t="s">
        <v>16</v>
      </c>
      <c r="W237" s="16">
        <f t="shared" si="75"/>
        <v>164</v>
      </c>
      <c r="X237" s="16">
        <f t="shared" si="76"/>
        <v>14</v>
      </c>
      <c r="Y237" s="180"/>
    </row>
    <row r="238" spans="1:27" ht="13.5">
      <c r="A238" s="216" t="str">
        <f t="shared" si="73"/>
        <v/>
      </c>
      <c r="B238" s="15" t="s">
        <v>17</v>
      </c>
      <c r="C238" s="16">
        <f>'Estación E1_Contagens'!BS552</f>
        <v>425</v>
      </c>
      <c r="D238" s="16">
        <f>SUM('Estación E1_Contagens'!BT552:BV552)</f>
        <v>5</v>
      </c>
      <c r="E238" s="16">
        <f>SUM('Estación E1_Contagens'!BW552:BZ552)</f>
        <v>20</v>
      </c>
      <c r="F238" s="16">
        <f>'Estación E1_Contagens'!CA552</f>
        <v>1</v>
      </c>
      <c r="G238" s="16">
        <f>'Estación E1_Contagens'!CB552</f>
        <v>0</v>
      </c>
      <c r="H238" s="16">
        <f>'Estación E1_Contagens'!CC552</f>
        <v>451</v>
      </c>
      <c r="I238" s="169" t="str">
        <f>IF(J238=1,"HORA PICO DIA/MANHÃ",IF(J238=2,"HORA PICO MANHÃ",""))</f>
        <v/>
      </c>
      <c r="J238" s="166" t="str">
        <f>'Estación E1_Contagens'!CD552</f>
        <v/>
      </c>
      <c r="K238"/>
      <c r="L238"/>
      <c r="M238"/>
      <c r="N238"/>
      <c r="O238"/>
      <c r="P238"/>
      <c r="Q238"/>
      <c r="R238"/>
      <c r="S238"/>
      <c r="V238" s="15" t="s">
        <v>17</v>
      </c>
      <c r="W238" s="16">
        <f t="shared" si="75"/>
        <v>425</v>
      </c>
      <c r="X238" s="16">
        <f t="shared" si="76"/>
        <v>20</v>
      </c>
      <c r="Y238" s="180"/>
    </row>
    <row r="239" spans="1:27" ht="13.5">
      <c r="A239" s="216">
        <f t="shared" si="73"/>
        <v>1</v>
      </c>
      <c r="B239" s="15" t="s">
        <v>18</v>
      </c>
      <c r="C239" s="16">
        <f>'Estación E1_Contagens'!BS553</f>
        <v>618</v>
      </c>
      <c r="D239" s="16">
        <f>SUM('Estación E1_Contagens'!BT553:BV553)</f>
        <v>23</v>
      </c>
      <c r="E239" s="16">
        <f>SUM('Estación E1_Contagens'!BW553:BZ553)</f>
        <v>42</v>
      </c>
      <c r="F239" s="16">
        <f>'Estación E1_Contagens'!CA553</f>
        <v>0</v>
      </c>
      <c r="G239" s="16">
        <f>'Estación E1_Contagens'!CB553</f>
        <v>0</v>
      </c>
      <c r="H239" s="16">
        <f>'Estación E1_Contagens'!CC553</f>
        <v>683</v>
      </c>
      <c r="I239" s="167" t="str">
        <f t="shared" ref="I239:I241" si="77">IF(J239=1,"HORA PICO DIA/MANHÃ",IF(J239=2,"HORA PICO MANHÃ",""))</f>
        <v>HORA PICO DIA/MANHÃ</v>
      </c>
      <c r="J239" s="166">
        <f>'Estación E1_Contagens'!CD553</f>
        <v>1</v>
      </c>
      <c r="K239"/>
      <c r="L239"/>
      <c r="M239"/>
      <c r="N239"/>
      <c r="O239"/>
      <c r="P239"/>
      <c r="Q239"/>
      <c r="R239"/>
      <c r="S239"/>
      <c r="V239" s="15" t="s">
        <v>18</v>
      </c>
      <c r="W239" s="16">
        <f t="shared" si="75"/>
        <v>618</v>
      </c>
      <c r="X239" s="16">
        <f t="shared" si="76"/>
        <v>42</v>
      </c>
      <c r="Y239" s="180"/>
    </row>
    <row r="240" spans="1:27" ht="13.5">
      <c r="A240" s="216" t="str">
        <f t="shared" si="73"/>
        <v/>
      </c>
      <c r="B240" s="15" t="s">
        <v>19</v>
      </c>
      <c r="C240" s="16">
        <f>'Estación E1_Contagens'!BS554</f>
        <v>497</v>
      </c>
      <c r="D240" s="16">
        <f>SUM('Estación E1_Contagens'!BT554:BV554)</f>
        <v>9</v>
      </c>
      <c r="E240" s="16">
        <f>SUM('Estación E1_Contagens'!BW554:BZ554)</f>
        <v>51</v>
      </c>
      <c r="F240" s="16">
        <f>'Estación E1_Contagens'!CA554</f>
        <v>3</v>
      </c>
      <c r="G240" s="16">
        <f>'Estación E1_Contagens'!CB554</f>
        <v>0</v>
      </c>
      <c r="H240" s="16">
        <f>'Estación E1_Contagens'!CC554</f>
        <v>560</v>
      </c>
      <c r="I240" s="169" t="str">
        <f t="shared" si="77"/>
        <v/>
      </c>
      <c r="J240" s="166" t="str">
        <f>'Estación E1_Contagens'!CD554</f>
        <v/>
      </c>
      <c r="K240"/>
      <c r="L240"/>
      <c r="M240"/>
      <c r="N240"/>
      <c r="O240"/>
      <c r="P240"/>
      <c r="Q240"/>
      <c r="R240"/>
      <c r="S240"/>
      <c r="V240" s="15" t="s">
        <v>19</v>
      </c>
      <c r="W240" s="16">
        <f t="shared" si="75"/>
        <v>497</v>
      </c>
      <c r="X240" s="16">
        <f t="shared" si="76"/>
        <v>51</v>
      </c>
      <c r="Y240" s="180"/>
    </row>
    <row r="241" spans="1:25" ht="13.5">
      <c r="A241" s="216" t="str">
        <f t="shared" si="73"/>
        <v/>
      </c>
      <c r="B241" s="15" t="s">
        <v>20</v>
      </c>
      <c r="C241" s="16">
        <f>'Estación E1_Contagens'!BS555</f>
        <v>485</v>
      </c>
      <c r="D241" s="16">
        <f>SUM('Estación E1_Contagens'!BT555:BV555)</f>
        <v>13</v>
      </c>
      <c r="E241" s="16">
        <f>SUM('Estación E1_Contagens'!BW555:BZ555)</f>
        <v>47</v>
      </c>
      <c r="F241" s="16">
        <f>'Estación E1_Contagens'!CA555</f>
        <v>12</v>
      </c>
      <c r="G241" s="16">
        <f>'Estación E1_Contagens'!CB555</f>
        <v>0</v>
      </c>
      <c r="H241" s="16">
        <f>'Estación E1_Contagens'!CC555</f>
        <v>557</v>
      </c>
      <c r="I241" s="169" t="str">
        <f t="shared" si="77"/>
        <v/>
      </c>
      <c r="J241" s="166" t="str">
        <f>'Estación E1_Contagens'!CD555</f>
        <v/>
      </c>
      <c r="K241"/>
      <c r="L241"/>
      <c r="M241"/>
      <c r="N241"/>
      <c r="O241"/>
      <c r="P241"/>
      <c r="Q241"/>
      <c r="R241"/>
      <c r="S241"/>
      <c r="V241" s="15" t="s">
        <v>20</v>
      </c>
      <c r="W241" s="16">
        <f t="shared" si="75"/>
        <v>485</v>
      </c>
      <c r="X241" s="16">
        <f t="shared" si="76"/>
        <v>47</v>
      </c>
      <c r="Y241" s="180"/>
    </row>
    <row r="242" spans="1:25" ht="13.5">
      <c r="A242" s="216" t="str">
        <f t="shared" si="73"/>
        <v/>
      </c>
      <c r="B242" s="15" t="s">
        <v>21</v>
      </c>
      <c r="C242" s="16">
        <f>'Estación E1_Contagens'!BS556</f>
        <v>381</v>
      </c>
      <c r="D242" s="16">
        <f>SUM('Estación E1_Contagens'!BT556:BV556)</f>
        <v>7</v>
      </c>
      <c r="E242" s="16">
        <f>SUM('Estación E1_Contagens'!BW556:BZ556)</f>
        <v>50</v>
      </c>
      <c r="F242" s="16">
        <f>'Estación E1_Contagens'!CA556</f>
        <v>21</v>
      </c>
      <c r="G242" s="16">
        <f>'Estación E1_Contagens'!CB556</f>
        <v>0</v>
      </c>
      <c r="H242" s="16">
        <f>'Estación E1_Contagens'!CC556</f>
        <v>459</v>
      </c>
      <c r="I242" s="168" t="str">
        <f t="shared" ref="I242:I247" si="78">IF(J242=1,"HORA PICO DIA","")</f>
        <v/>
      </c>
      <c r="J242" s="166" t="str">
        <f>'Estación E1_Contagens'!CD556</f>
        <v/>
      </c>
      <c r="K242"/>
      <c r="L242"/>
      <c r="M242"/>
      <c r="N242"/>
      <c r="O242"/>
      <c r="P242"/>
      <c r="Q242"/>
      <c r="R242"/>
      <c r="S242"/>
      <c r="V242" s="15" t="s">
        <v>21</v>
      </c>
      <c r="W242" s="16">
        <f t="shared" si="75"/>
        <v>381</v>
      </c>
      <c r="X242" s="16">
        <f t="shared" si="76"/>
        <v>50</v>
      </c>
      <c r="Y242" s="180"/>
    </row>
    <row r="243" spans="1:25" ht="13.5">
      <c r="A243" s="216" t="str">
        <f t="shared" si="73"/>
        <v/>
      </c>
      <c r="B243" s="15" t="s">
        <v>22</v>
      </c>
      <c r="C243" s="16">
        <f>'Estación E1_Contagens'!BS557</f>
        <v>403</v>
      </c>
      <c r="D243" s="16">
        <f>SUM('Estación E1_Contagens'!BT557:BV557)</f>
        <v>6</v>
      </c>
      <c r="E243" s="16">
        <f>SUM('Estación E1_Contagens'!BW557:BZ557)</f>
        <v>66</v>
      </c>
      <c r="F243" s="16">
        <f>'Estación E1_Contagens'!CA557</f>
        <v>14</v>
      </c>
      <c r="G243" s="16">
        <f>'Estación E1_Contagens'!CB557</f>
        <v>1</v>
      </c>
      <c r="H243" s="16">
        <f>'Estación E1_Contagens'!CC557</f>
        <v>490</v>
      </c>
      <c r="I243" s="168" t="str">
        <f t="shared" si="78"/>
        <v/>
      </c>
      <c r="J243" s="166" t="str">
        <f>'Estación E1_Contagens'!CD557</f>
        <v/>
      </c>
      <c r="K243"/>
      <c r="L243"/>
      <c r="M243"/>
      <c r="N243"/>
      <c r="O243"/>
      <c r="P243"/>
      <c r="Q243"/>
      <c r="R243"/>
      <c r="S243"/>
      <c r="V243" s="15" t="s">
        <v>22</v>
      </c>
      <c r="W243" s="16">
        <f t="shared" si="75"/>
        <v>403</v>
      </c>
      <c r="X243" s="16">
        <f t="shared" si="76"/>
        <v>66</v>
      </c>
      <c r="Y243" s="180"/>
    </row>
    <row r="244" spans="1:25" ht="13.5">
      <c r="A244" s="216" t="str">
        <f t="shared" si="73"/>
        <v/>
      </c>
      <c r="B244" s="15" t="s">
        <v>23</v>
      </c>
      <c r="C244" s="16">
        <f>'Estación E1_Contagens'!BS558</f>
        <v>378</v>
      </c>
      <c r="D244" s="16">
        <f>SUM('Estación E1_Contagens'!BT558:BV558)</f>
        <v>10</v>
      </c>
      <c r="E244" s="16">
        <f>SUM('Estación E1_Contagens'!BW558:BZ558)</f>
        <v>61</v>
      </c>
      <c r="F244" s="16">
        <f>'Estación E1_Contagens'!CA558</f>
        <v>30</v>
      </c>
      <c r="G244" s="16">
        <f>'Estación E1_Contagens'!CB558</f>
        <v>0</v>
      </c>
      <c r="H244" s="16">
        <f>'Estación E1_Contagens'!CC558</f>
        <v>479</v>
      </c>
      <c r="I244" s="168" t="str">
        <f t="shared" si="78"/>
        <v/>
      </c>
      <c r="J244" s="166" t="str">
        <f>'Estación E1_Contagens'!CD558</f>
        <v/>
      </c>
      <c r="K244"/>
      <c r="L244"/>
      <c r="M244"/>
      <c r="N244"/>
      <c r="O244"/>
      <c r="P244"/>
      <c r="Q244"/>
      <c r="R244"/>
      <c r="S244"/>
      <c r="V244" s="15" t="s">
        <v>23</v>
      </c>
      <c r="W244" s="16">
        <f t="shared" si="75"/>
        <v>378</v>
      </c>
      <c r="X244" s="16">
        <f t="shared" si="76"/>
        <v>61</v>
      </c>
      <c r="Y244" s="180"/>
    </row>
    <row r="245" spans="1:25" ht="13.5">
      <c r="A245" s="216" t="str">
        <f t="shared" si="73"/>
        <v/>
      </c>
      <c r="B245" s="15" t="s">
        <v>24</v>
      </c>
      <c r="C245" s="16">
        <f>'Estación E1_Contagens'!BS559</f>
        <v>354</v>
      </c>
      <c r="D245" s="16">
        <f>SUM('Estación E1_Contagens'!BT559:BV559)</f>
        <v>11</v>
      </c>
      <c r="E245" s="16">
        <f>SUM('Estación E1_Contagens'!BW559:BZ559)</f>
        <v>67</v>
      </c>
      <c r="F245" s="16">
        <f>'Estación E1_Contagens'!CA559</f>
        <v>23</v>
      </c>
      <c r="G245" s="16">
        <f>'Estación E1_Contagens'!CB559</f>
        <v>2</v>
      </c>
      <c r="H245" s="16">
        <f>'Estación E1_Contagens'!CC559</f>
        <v>457</v>
      </c>
      <c r="I245" s="168" t="str">
        <f t="shared" si="78"/>
        <v/>
      </c>
      <c r="J245" s="166" t="str">
        <f>'Estación E1_Contagens'!CD559</f>
        <v/>
      </c>
      <c r="K245"/>
      <c r="L245"/>
      <c r="M245"/>
      <c r="N245"/>
      <c r="O245"/>
      <c r="P245"/>
      <c r="Q245"/>
      <c r="R245"/>
      <c r="S245"/>
      <c r="V245" s="15" t="s">
        <v>24</v>
      </c>
      <c r="W245" s="16">
        <f t="shared" si="75"/>
        <v>354</v>
      </c>
      <c r="X245" s="16">
        <f t="shared" si="76"/>
        <v>67</v>
      </c>
      <c r="Y245" s="180"/>
    </row>
    <row r="246" spans="1:25" ht="13.5">
      <c r="A246" s="216" t="str">
        <f t="shared" si="73"/>
        <v/>
      </c>
      <c r="B246" s="15" t="s">
        <v>25</v>
      </c>
      <c r="C246" s="16">
        <f>'Estación E1_Contagens'!BS560</f>
        <v>414</v>
      </c>
      <c r="D246" s="16">
        <f>SUM('Estación E1_Contagens'!BT560:BV560)</f>
        <v>6</v>
      </c>
      <c r="E246" s="16">
        <f>SUM('Estación E1_Contagens'!BW560:BZ560)</f>
        <v>66</v>
      </c>
      <c r="F246" s="16">
        <f>'Estación E1_Contagens'!CA560</f>
        <v>16</v>
      </c>
      <c r="G246" s="16">
        <f>'Estación E1_Contagens'!CB560</f>
        <v>0</v>
      </c>
      <c r="H246" s="16">
        <f>'Estación E1_Contagens'!CC560</f>
        <v>502</v>
      </c>
      <c r="I246" s="168" t="str">
        <f t="shared" si="78"/>
        <v/>
      </c>
      <c r="J246" s="166" t="str">
        <f>'Estación E1_Contagens'!CD560</f>
        <v/>
      </c>
      <c r="K246"/>
      <c r="L246"/>
      <c r="M246"/>
      <c r="N246"/>
      <c r="O246"/>
      <c r="P246"/>
      <c r="Q246"/>
      <c r="R246"/>
      <c r="S246"/>
      <c r="V246" s="15" t="s">
        <v>25</v>
      </c>
      <c r="W246" s="16">
        <f t="shared" si="75"/>
        <v>414</v>
      </c>
      <c r="X246" s="16">
        <f t="shared" si="76"/>
        <v>66</v>
      </c>
      <c r="Y246" s="180"/>
    </row>
    <row r="247" spans="1:25" ht="13.5">
      <c r="A247" s="216" t="str">
        <f t="shared" si="73"/>
        <v/>
      </c>
      <c r="B247" s="15" t="s">
        <v>26</v>
      </c>
      <c r="C247" s="16">
        <f>'Estación E1_Contagens'!BS561</f>
        <v>398</v>
      </c>
      <c r="D247" s="16">
        <f>SUM('Estación E1_Contagens'!BT561:BV561)</f>
        <v>22</v>
      </c>
      <c r="E247" s="16">
        <f>SUM('Estación E1_Contagens'!BW561:BZ561)</f>
        <v>55</v>
      </c>
      <c r="F247" s="16">
        <f>'Estación E1_Contagens'!CA561</f>
        <v>20</v>
      </c>
      <c r="G247" s="16">
        <f>'Estación E1_Contagens'!CB561</f>
        <v>0</v>
      </c>
      <c r="H247" s="16">
        <f>'Estación E1_Contagens'!CC561</f>
        <v>495</v>
      </c>
      <c r="I247" s="168" t="str">
        <f t="shared" si="78"/>
        <v/>
      </c>
      <c r="J247" s="166" t="str">
        <f>'Estación E1_Contagens'!CD561</f>
        <v/>
      </c>
      <c r="K247"/>
      <c r="L247"/>
      <c r="M247"/>
      <c r="N247"/>
      <c r="O247"/>
      <c r="P247"/>
      <c r="Q247"/>
      <c r="R247"/>
      <c r="S247"/>
      <c r="V247" s="15" t="s">
        <v>26</v>
      </c>
      <c r="W247" s="16">
        <f t="shared" si="75"/>
        <v>398</v>
      </c>
      <c r="X247" s="16">
        <f t="shared" si="76"/>
        <v>55</v>
      </c>
      <c r="Y247" s="180"/>
    </row>
    <row r="248" spans="1:25" ht="13.5">
      <c r="A248" s="216" t="str">
        <f t="shared" si="73"/>
        <v/>
      </c>
      <c r="B248" s="15" t="s">
        <v>27</v>
      </c>
      <c r="C248" s="16">
        <f>'Estación E1_Contagens'!BS562</f>
        <v>410</v>
      </c>
      <c r="D248" s="16">
        <f>SUM('Estación E1_Contagens'!BT562:BV562)</f>
        <v>10</v>
      </c>
      <c r="E248" s="16">
        <f>SUM('Estación E1_Contagens'!BW562:BZ562)</f>
        <v>66</v>
      </c>
      <c r="F248" s="16">
        <f>'Estación E1_Contagens'!CA562</f>
        <v>31</v>
      </c>
      <c r="G248" s="16">
        <f>'Estación E1_Contagens'!CB562</f>
        <v>0</v>
      </c>
      <c r="H248" s="16">
        <f>'Estación E1_Contagens'!CC562</f>
        <v>517</v>
      </c>
      <c r="I248" s="167" t="str">
        <f t="shared" ref="I248:I249" si="79">IF(J248=1,"HORA PICO DIA/TARDE",IF(J248=3,"HORA PICO TARDE",""))</f>
        <v/>
      </c>
      <c r="J248" s="166" t="str">
        <f>'Estación E1_Contagens'!CD562</f>
        <v/>
      </c>
      <c r="K248"/>
      <c r="L248"/>
      <c r="M248"/>
      <c r="N248"/>
      <c r="O248"/>
      <c r="P248"/>
      <c r="Q248"/>
      <c r="R248"/>
      <c r="S248"/>
      <c r="V248" s="15" t="s">
        <v>27</v>
      </c>
      <c r="W248" s="16">
        <f t="shared" si="75"/>
        <v>410</v>
      </c>
      <c r="X248" s="16">
        <f t="shared" si="76"/>
        <v>66</v>
      </c>
      <c r="Y248" s="180"/>
    </row>
    <row r="249" spans="1:25" ht="13.5">
      <c r="A249" s="216" t="str">
        <f t="shared" si="73"/>
        <v/>
      </c>
      <c r="B249" s="15" t="s">
        <v>28</v>
      </c>
      <c r="C249" s="16">
        <f>'Estación E1_Contagens'!BS563</f>
        <v>452</v>
      </c>
      <c r="D249" s="16">
        <f>SUM('Estación E1_Contagens'!BT563:BV563)</f>
        <v>14</v>
      </c>
      <c r="E249" s="16">
        <f>SUM('Estación E1_Contagens'!BW563:BZ563)</f>
        <v>45</v>
      </c>
      <c r="F249" s="16">
        <f>'Estación E1_Contagens'!CA563</f>
        <v>35</v>
      </c>
      <c r="G249" s="16">
        <f>'Estación E1_Contagens'!CB563</f>
        <v>0</v>
      </c>
      <c r="H249" s="16">
        <f>'Estación E1_Contagens'!CC563</f>
        <v>546</v>
      </c>
      <c r="I249" s="167" t="str">
        <f t="shared" si="79"/>
        <v/>
      </c>
      <c r="J249" s="166" t="str">
        <f>'Estación E1_Contagens'!CD563</f>
        <v/>
      </c>
      <c r="K249"/>
      <c r="L249"/>
      <c r="M249"/>
      <c r="N249"/>
      <c r="O249"/>
      <c r="P249"/>
      <c r="Q249"/>
      <c r="R249"/>
      <c r="S249"/>
      <c r="V249" s="15" t="s">
        <v>28</v>
      </c>
      <c r="W249" s="16">
        <f t="shared" si="75"/>
        <v>452</v>
      </c>
      <c r="X249" s="16">
        <f t="shared" si="76"/>
        <v>45</v>
      </c>
      <c r="Y249" s="180"/>
    </row>
    <row r="250" spans="1:25" ht="13.5">
      <c r="A250" s="216">
        <f t="shared" si="73"/>
        <v>3</v>
      </c>
      <c r="B250" s="15" t="s">
        <v>29</v>
      </c>
      <c r="C250" s="16">
        <f>'Estación E1_Contagens'!BS564</f>
        <v>544</v>
      </c>
      <c r="D250" s="16">
        <f>SUM('Estación E1_Contagens'!BT564:BV564)</f>
        <v>5</v>
      </c>
      <c r="E250" s="16">
        <f>SUM('Estación E1_Contagens'!BW564:BZ564)</f>
        <v>55</v>
      </c>
      <c r="F250" s="16">
        <f>'Estación E1_Contagens'!CA564</f>
        <v>41</v>
      </c>
      <c r="G250" s="16">
        <f>'Estación E1_Contagens'!CB564</f>
        <v>0</v>
      </c>
      <c r="H250" s="16">
        <f>'Estación E1_Contagens'!CC564</f>
        <v>645</v>
      </c>
      <c r="I250" s="167" t="str">
        <f>IF(J250=1,"HORA PICO DIA/TARDE",IF(J250=3,"HORA PICO TARDE",""))</f>
        <v>HORA PICO TARDE</v>
      </c>
      <c r="J250" s="166">
        <f>'Estación E1_Contagens'!CD564</f>
        <v>3</v>
      </c>
      <c r="K250"/>
      <c r="L250"/>
      <c r="M250"/>
      <c r="N250"/>
      <c r="O250"/>
      <c r="P250"/>
      <c r="Q250"/>
      <c r="R250"/>
      <c r="S250"/>
      <c r="V250" s="15" t="s">
        <v>29</v>
      </c>
      <c r="W250" s="16">
        <f t="shared" si="75"/>
        <v>544</v>
      </c>
      <c r="X250" s="16">
        <f t="shared" si="76"/>
        <v>55</v>
      </c>
      <c r="Y250" s="180"/>
    </row>
    <row r="251" spans="1:25" ht="13.5">
      <c r="A251" s="216" t="str">
        <f t="shared" si="73"/>
        <v/>
      </c>
      <c r="B251" s="15" t="s">
        <v>30</v>
      </c>
      <c r="C251" s="16">
        <f>'Estación E1_Contagens'!BS565</f>
        <v>563</v>
      </c>
      <c r="D251" s="16">
        <f>SUM('Estación E1_Contagens'!BT565:BV565)</f>
        <v>15</v>
      </c>
      <c r="E251" s="16">
        <f>SUM('Estación E1_Contagens'!BW565:BZ565)</f>
        <v>29</v>
      </c>
      <c r="F251" s="16">
        <f>'Estación E1_Contagens'!CA565</f>
        <v>24</v>
      </c>
      <c r="G251" s="16">
        <f>'Estación E1_Contagens'!CB565</f>
        <v>2</v>
      </c>
      <c r="H251" s="16">
        <f>'Estación E1_Contagens'!CC565</f>
        <v>633</v>
      </c>
      <c r="I251" s="167" t="str">
        <f t="shared" ref="I251" si="80">IF(J251=1,"HORA PICO DIA/TARDE",IF(J251=3,"HORA PICO TARDE",""))</f>
        <v/>
      </c>
      <c r="J251" s="166" t="str">
        <f>'Estación E1_Contagens'!CD565</f>
        <v/>
      </c>
      <c r="K251"/>
      <c r="L251"/>
      <c r="M251"/>
      <c r="N251"/>
      <c r="O251"/>
      <c r="P251"/>
      <c r="Q251"/>
      <c r="R251"/>
      <c r="S251"/>
      <c r="V251" s="15" t="s">
        <v>30</v>
      </c>
      <c r="W251" s="16">
        <f t="shared" si="75"/>
        <v>563</v>
      </c>
      <c r="X251" s="16">
        <f t="shared" si="76"/>
        <v>29</v>
      </c>
      <c r="Y251" s="180"/>
    </row>
    <row r="252" spans="1:25" ht="13.5">
      <c r="A252" s="216" t="str">
        <f t="shared" si="73"/>
        <v/>
      </c>
      <c r="B252" s="15" t="s">
        <v>31</v>
      </c>
      <c r="C252" s="16">
        <f>'Estación E1_Contagens'!BS566</f>
        <v>520</v>
      </c>
      <c r="D252" s="16">
        <f>SUM('Estación E1_Contagens'!BT566:BV566)</f>
        <v>9</v>
      </c>
      <c r="E252" s="16">
        <f>SUM('Estación E1_Contagens'!BW566:BZ566)</f>
        <v>23</v>
      </c>
      <c r="F252" s="16">
        <f>'Estación E1_Contagens'!CA566</f>
        <v>16</v>
      </c>
      <c r="G252" s="16">
        <f>'Estación E1_Contagens'!CB566</f>
        <v>0</v>
      </c>
      <c r="H252" s="16">
        <f>'Estación E1_Contagens'!CC566</f>
        <v>568</v>
      </c>
      <c r="I252" s="168" t="str">
        <f t="shared" ref="I252:I255" si="81">IF(J252=1,"HORA PICO DIA","")</f>
        <v/>
      </c>
      <c r="J252" s="166" t="str">
        <f>'Estación E1_Contagens'!CD566</f>
        <v/>
      </c>
      <c r="K252"/>
      <c r="L252"/>
      <c r="M252"/>
      <c r="N252"/>
      <c r="O252"/>
      <c r="P252"/>
      <c r="Q252"/>
      <c r="R252"/>
      <c r="S252"/>
      <c r="V252" s="15" t="s">
        <v>31</v>
      </c>
      <c r="W252" s="16">
        <f t="shared" si="75"/>
        <v>520</v>
      </c>
      <c r="X252" s="16">
        <f t="shared" si="76"/>
        <v>23</v>
      </c>
      <c r="Y252" s="180"/>
    </row>
    <row r="253" spans="1:25" ht="13.5">
      <c r="A253" s="216" t="str">
        <f t="shared" si="73"/>
        <v/>
      </c>
      <c r="B253" s="15" t="s">
        <v>32</v>
      </c>
      <c r="C253" s="16">
        <f>'Estación E1_Contagens'!BS567</f>
        <v>505</v>
      </c>
      <c r="D253" s="16">
        <f>SUM('Estación E1_Contagens'!BT567:BV567)</f>
        <v>5</v>
      </c>
      <c r="E253" s="16">
        <f>SUM('Estación E1_Contagens'!BW567:BZ567)</f>
        <v>5</v>
      </c>
      <c r="F253" s="16">
        <f>'Estación E1_Contagens'!CA567</f>
        <v>1</v>
      </c>
      <c r="G253" s="16">
        <f>'Estación E1_Contagens'!CB567</f>
        <v>0</v>
      </c>
      <c r="H253" s="16">
        <f>'Estación E1_Contagens'!CC567</f>
        <v>516</v>
      </c>
      <c r="I253" s="168" t="str">
        <f t="shared" si="81"/>
        <v/>
      </c>
      <c r="J253" s="166" t="str">
        <f>'Estación E1_Contagens'!CD567</f>
        <v/>
      </c>
      <c r="K253"/>
      <c r="L253"/>
      <c r="M253"/>
      <c r="N253"/>
      <c r="O253"/>
      <c r="P253"/>
      <c r="Q253"/>
      <c r="R253"/>
      <c r="S253"/>
      <c r="V253" s="15" t="s">
        <v>32</v>
      </c>
      <c r="W253" s="16">
        <f t="shared" si="75"/>
        <v>505</v>
      </c>
      <c r="X253" s="16">
        <f t="shared" si="76"/>
        <v>5</v>
      </c>
      <c r="Y253" s="180"/>
    </row>
    <row r="254" spans="1:25" ht="13.5">
      <c r="A254" s="216" t="str">
        <f t="shared" si="73"/>
        <v/>
      </c>
      <c r="B254" s="15" t="s">
        <v>33</v>
      </c>
      <c r="C254" s="16">
        <f>'Estación E1_Contagens'!BS568</f>
        <v>319</v>
      </c>
      <c r="D254" s="16">
        <f>SUM('Estación E1_Contagens'!BT568:BV568)</f>
        <v>8</v>
      </c>
      <c r="E254" s="16">
        <f>SUM('Estación E1_Contagens'!BW568:BZ568)</f>
        <v>5</v>
      </c>
      <c r="F254" s="16">
        <f>'Estación E1_Contagens'!CA568</f>
        <v>0</v>
      </c>
      <c r="G254" s="16">
        <f>'Estación E1_Contagens'!CB568</f>
        <v>0</v>
      </c>
      <c r="H254" s="16">
        <f>'Estación E1_Contagens'!CC568</f>
        <v>332</v>
      </c>
      <c r="I254" s="168" t="str">
        <f t="shared" si="81"/>
        <v/>
      </c>
      <c r="J254" s="166" t="str">
        <f>'Estación E1_Contagens'!CD568</f>
        <v/>
      </c>
      <c r="K254"/>
      <c r="L254"/>
      <c r="M254"/>
      <c r="N254"/>
      <c r="O254"/>
      <c r="P254"/>
      <c r="Q254"/>
      <c r="R254"/>
      <c r="S254"/>
      <c r="V254" s="15" t="s">
        <v>33</v>
      </c>
      <c r="W254" s="16">
        <f t="shared" si="75"/>
        <v>319</v>
      </c>
      <c r="X254" s="16">
        <f t="shared" si="76"/>
        <v>5</v>
      </c>
      <c r="Y254" s="180"/>
    </row>
    <row r="255" spans="1:25" ht="13.5">
      <c r="A255" s="216" t="str">
        <f t="shared" si="73"/>
        <v/>
      </c>
      <c r="B255" s="15" t="s">
        <v>34</v>
      </c>
      <c r="C255" s="16">
        <f>'Estación E1_Contagens'!BS569</f>
        <v>300</v>
      </c>
      <c r="D255" s="16">
        <f>SUM('Estación E1_Contagens'!BT569:BV569)</f>
        <v>9</v>
      </c>
      <c r="E255" s="16">
        <f>SUM('Estación E1_Contagens'!BW569:BZ569)</f>
        <v>6</v>
      </c>
      <c r="F255" s="16">
        <f>'Estación E1_Contagens'!CA569</f>
        <v>1</v>
      </c>
      <c r="G255" s="16">
        <f>'Estación E1_Contagens'!CB569</f>
        <v>0</v>
      </c>
      <c r="H255" s="16">
        <f>'Estación E1_Contagens'!CC569</f>
        <v>316</v>
      </c>
      <c r="I255" s="168" t="str">
        <f t="shared" si="81"/>
        <v/>
      </c>
      <c r="J255" s="166" t="str">
        <f>'Estación E1_Contagens'!CD569</f>
        <v/>
      </c>
      <c r="K255"/>
      <c r="L255"/>
      <c r="M255"/>
      <c r="N255"/>
      <c r="O255"/>
      <c r="P255"/>
      <c r="Q255"/>
      <c r="R255"/>
      <c r="S255"/>
      <c r="V255" s="15" t="s">
        <v>34</v>
      </c>
      <c r="W255" s="16">
        <f t="shared" si="75"/>
        <v>300</v>
      </c>
      <c r="X255" s="16">
        <f t="shared" si="76"/>
        <v>6</v>
      </c>
      <c r="Y255" s="180"/>
    </row>
    <row r="256" spans="1:25" ht="13.5">
      <c r="B256" s="18"/>
      <c r="C256" s="17"/>
      <c r="D256" s="17"/>
      <c r="E256" s="17"/>
      <c r="F256" s="17"/>
      <c r="G256" s="17"/>
      <c r="H256" s="17"/>
      <c r="I256" s="169"/>
      <c r="J256" s="2"/>
      <c r="K256" s="2"/>
      <c r="L256" s="2"/>
      <c r="M256" s="2"/>
      <c r="N256" s="2"/>
      <c r="S256" s="2"/>
      <c r="V256" s="18"/>
      <c r="W256" s="17"/>
      <c r="X256" s="17"/>
    </row>
    <row r="257" spans="1:29">
      <c r="B257" s="19" t="s">
        <v>8</v>
      </c>
      <c r="C257" s="20">
        <f>SUM(C232:C255)</f>
        <v>8540</v>
      </c>
      <c r="D257" s="20">
        <f t="shared" ref="D257" si="82">SUM(D232:D255)</f>
        <v>190</v>
      </c>
      <c r="E257" s="20">
        <f>SUM(E232:E255)</f>
        <v>797</v>
      </c>
      <c r="F257" s="20">
        <f>SUM(F232:F255)</f>
        <v>292</v>
      </c>
      <c r="G257" s="20">
        <f>SUM(G232:G255)</f>
        <v>5</v>
      </c>
      <c r="H257" s="20">
        <f>SUM(H232:H255)</f>
        <v>9824</v>
      </c>
      <c r="I257" s="169"/>
      <c r="J257" s="2"/>
      <c r="K257" s="2"/>
      <c r="L257" s="2"/>
      <c r="M257" s="2"/>
      <c r="N257" s="2"/>
      <c r="S257" s="2"/>
      <c r="V257" s="19" t="s">
        <v>8</v>
      </c>
      <c r="W257" s="20">
        <f>SUM(W232:W255)</f>
        <v>8540</v>
      </c>
      <c r="X257" s="20">
        <f t="shared" ref="X257" si="83">SUM(X232:X255)</f>
        <v>797</v>
      </c>
    </row>
    <row r="260" spans="1:29" ht="20.25">
      <c r="I260" s="170"/>
      <c r="J260" s="3"/>
    </row>
    <row r="261" spans="1:29" ht="20.25">
      <c r="B261" s="3" t="str">
        <f>'E1_ Gráficos 01'!B261</f>
        <v>ESTUDO DE CONTAGENS DE FLUXO VEICULAR</v>
      </c>
      <c r="C261" s="3"/>
      <c r="D261" s="3"/>
      <c r="E261" s="3"/>
      <c r="F261" s="3"/>
      <c r="G261" s="3"/>
      <c r="H261" s="3"/>
      <c r="I261" s="170"/>
      <c r="J261" s="3"/>
      <c r="K261" s="3"/>
      <c r="L261" s="3"/>
      <c r="M261" s="3"/>
      <c r="N261" s="3"/>
      <c r="O261" s="3"/>
      <c r="P261" s="3"/>
      <c r="Q261" s="3"/>
      <c r="R261" s="3"/>
      <c r="S261" s="40"/>
      <c r="T261" s="3"/>
      <c r="U261" s="3"/>
      <c r="V261" s="3"/>
      <c r="W261" s="3"/>
      <c r="X261" s="3"/>
      <c r="Y261" s="178"/>
      <c r="Z261" s="3"/>
      <c r="AA261" s="3"/>
      <c r="AB261" s="3"/>
      <c r="AC261" s="3"/>
    </row>
    <row r="262" spans="1:29" ht="14.25">
      <c r="B262" s="4" t="str">
        <f>'E1_ Gráficos 01'!B262</f>
        <v>VIA</v>
      </c>
      <c r="C262" s="206" t="str">
        <f>'E1_ Gráficos 01'!C262</f>
        <v>Av. Néstor Gambetta</v>
      </c>
      <c r="D262" s="206"/>
      <c r="E262" s="206"/>
      <c r="F262" s="206"/>
      <c r="G262" s="206"/>
      <c r="H262" s="207"/>
      <c r="I262" s="208"/>
      <c r="J262" s="207"/>
      <c r="K262" s="209"/>
      <c r="L262" s="86" t="str">
        <f>'E1_ Gráficos 01'!H262</f>
        <v>DATA</v>
      </c>
      <c r="M262" s="209"/>
      <c r="N262" s="210" t="str">
        <f>'E1_ Gráficos 01'!J262</f>
        <v>Viernes 01 de Octubre del 2010</v>
      </c>
      <c r="O262" s="211"/>
      <c r="P262" s="212"/>
      <c r="R262" s="7"/>
      <c r="S262" s="41"/>
      <c r="U262" s="4"/>
      <c r="V262" s="8"/>
      <c r="W262" s="9"/>
      <c r="X262" s="9"/>
      <c r="AA262" s="10"/>
    </row>
    <row r="263" spans="1:29" ht="14.25">
      <c r="B263" s="4" t="str">
        <f>'E1_ Gráficos 01'!B263</f>
        <v>LOCALIZAÇÃO</v>
      </c>
      <c r="C263" s="206" t="str">
        <f>'E1_ Gráficos 01'!C263</f>
        <v>Grifo Repsol - AAHH Escudero (Km. 3 + 400)</v>
      </c>
      <c r="D263" s="206"/>
      <c r="E263" s="206"/>
      <c r="F263" s="206"/>
      <c r="G263" s="206"/>
      <c r="H263" s="207"/>
      <c r="I263" s="208"/>
      <c r="J263" s="207"/>
      <c r="K263" s="209"/>
      <c r="L263" s="86" t="str">
        <f>'E1_ Gráficos 01'!H263</f>
        <v>CLASIFICADOR</v>
      </c>
      <c r="M263" s="209"/>
      <c r="N263" s="210" t="str">
        <f>'E1_ Gráficos 01'!J263</f>
        <v>Celia Velásquez Vargas- Wenceslao Y. Calzado Castillo</v>
      </c>
      <c r="O263" s="211"/>
      <c r="R263" s="7"/>
      <c r="S263" s="41"/>
      <c r="U263" s="4"/>
      <c r="V263" s="8"/>
      <c r="W263" s="9"/>
      <c r="X263" s="9"/>
      <c r="AA263" s="10"/>
    </row>
    <row r="264" spans="1:29" ht="14.25">
      <c r="B264" s="4" t="str">
        <f>'E1_ Gráficos 01'!B264</f>
        <v>SENTIDO</v>
      </c>
      <c r="C264" s="206" t="str">
        <f>'E1_ Gráficos 01'!C264</f>
        <v>Panamericana Norte a Ventanilla</v>
      </c>
      <c r="D264" s="206"/>
      <c r="E264" s="206"/>
      <c r="F264" s="206"/>
      <c r="G264" s="206"/>
      <c r="H264" s="207"/>
      <c r="I264" s="208"/>
      <c r="J264" s="207"/>
      <c r="K264" s="209"/>
      <c r="L264" s="86" t="str">
        <f>'E1_ Gráficos 01'!H264</f>
        <v>RESPONSÁVEL</v>
      </c>
      <c r="M264" s="209"/>
      <c r="N264" s="210" t="str">
        <f>'E1_ Gráficos 01'!J264</f>
        <v>RICHARD SALVADOR TIXE</v>
      </c>
      <c r="O264" s="211"/>
      <c r="R264" s="7"/>
      <c r="S264" s="41"/>
      <c r="U264" s="4"/>
      <c r="V264" s="8"/>
      <c r="W264" s="9"/>
      <c r="X264" s="9"/>
      <c r="AA264" s="10"/>
    </row>
    <row r="265" spans="1:29">
      <c r="C265" s="2"/>
      <c r="D265" s="2"/>
      <c r="E265" s="2"/>
      <c r="F265" s="2"/>
      <c r="G265" s="2"/>
      <c r="H265" s="2"/>
      <c r="I265" s="169"/>
      <c r="J265" s="2"/>
      <c r="K265" s="2"/>
      <c r="L265" s="2"/>
      <c r="M265" s="2"/>
      <c r="N265" s="2"/>
    </row>
    <row r="266" spans="1:29" ht="12.75" customHeight="1">
      <c r="B266" s="391" t="s">
        <v>3</v>
      </c>
      <c r="C266" s="391" t="s">
        <v>45</v>
      </c>
      <c r="D266" s="391" t="s">
        <v>55</v>
      </c>
      <c r="E266" s="391" t="s">
        <v>56</v>
      </c>
      <c r="F266" s="394" t="s">
        <v>40</v>
      </c>
      <c r="G266" s="391" t="s">
        <v>7</v>
      </c>
      <c r="H266" s="391" t="s">
        <v>8</v>
      </c>
      <c r="I266" s="169"/>
      <c r="J266"/>
      <c r="K266"/>
      <c r="L266"/>
      <c r="M266"/>
      <c r="N266"/>
      <c r="O266"/>
      <c r="P266"/>
      <c r="Q266"/>
      <c r="R266"/>
      <c r="S266"/>
      <c r="V266" s="391" t="s">
        <v>3</v>
      </c>
      <c r="W266" s="391" t="s">
        <v>45</v>
      </c>
      <c r="X266" s="391" t="s">
        <v>56</v>
      </c>
    </row>
    <row r="267" spans="1:29">
      <c r="B267" s="392"/>
      <c r="C267" s="392"/>
      <c r="D267" s="392"/>
      <c r="E267" s="392"/>
      <c r="F267" s="395"/>
      <c r="G267" s="392"/>
      <c r="H267" s="392"/>
      <c r="I267" s="169"/>
      <c r="J267"/>
      <c r="K267"/>
      <c r="L267"/>
      <c r="M267"/>
      <c r="N267"/>
      <c r="O267"/>
      <c r="P267"/>
      <c r="Q267"/>
      <c r="R267"/>
      <c r="S267"/>
      <c r="V267" s="392"/>
      <c r="W267" s="392"/>
      <c r="X267" s="392"/>
    </row>
    <row r="268" spans="1:29">
      <c r="B268" s="393"/>
      <c r="C268" s="393"/>
      <c r="D268" s="393"/>
      <c r="E268" s="393"/>
      <c r="F268" s="396"/>
      <c r="G268" s="393"/>
      <c r="H268" s="393"/>
      <c r="I268" s="169"/>
      <c r="J268"/>
      <c r="K268"/>
      <c r="L268"/>
      <c r="M268"/>
      <c r="N268"/>
      <c r="O268"/>
      <c r="P268"/>
      <c r="Q268"/>
      <c r="R268"/>
      <c r="S268"/>
      <c r="V268" s="393"/>
      <c r="W268" s="393"/>
      <c r="X268" s="393"/>
    </row>
    <row r="269" spans="1:29" ht="13.5">
      <c r="A269" s="216" t="str">
        <f>J269</f>
        <v/>
      </c>
      <c r="B269" s="15" t="s">
        <v>11</v>
      </c>
      <c r="C269" s="16">
        <f>'Estación E1_Contagens'!BS653</f>
        <v>140</v>
      </c>
      <c r="D269" s="16">
        <f>SUM('Estación E1_Contagens'!BT653:BV653)</f>
        <v>3</v>
      </c>
      <c r="E269" s="16">
        <f>SUM('Estación E1_Contagens'!BW653:BZ653)</f>
        <v>5</v>
      </c>
      <c r="F269" s="16">
        <f>'Estación E1_Contagens'!CA653</f>
        <v>0</v>
      </c>
      <c r="G269" s="16">
        <f>'Estación E1_Contagens'!CB653</f>
        <v>0</v>
      </c>
      <c r="H269" s="16">
        <f>'Estación E1_Contagens'!CC653</f>
        <v>148</v>
      </c>
      <c r="I269" s="168" t="str">
        <f>IF(J269=1,"HORA PICO DIA","")</f>
        <v/>
      </c>
      <c r="J269" s="166" t="str">
        <f>'Estación E1_Contagens'!CD653</f>
        <v/>
      </c>
      <c r="K269"/>
      <c r="L269"/>
      <c r="M269"/>
      <c r="N269"/>
      <c r="O269"/>
      <c r="P269"/>
      <c r="Q269"/>
      <c r="R269"/>
      <c r="S269"/>
      <c r="V269" s="15" t="s">
        <v>11</v>
      </c>
      <c r="W269" s="16">
        <f>C269</f>
        <v>140</v>
      </c>
      <c r="X269" s="16">
        <f>E269</f>
        <v>5</v>
      </c>
      <c r="Y269" s="180"/>
    </row>
    <row r="270" spans="1:29" ht="13.5">
      <c r="A270" s="216" t="str">
        <f t="shared" ref="A270:A292" si="84">J270</f>
        <v/>
      </c>
      <c r="B270" s="15" t="s">
        <v>12</v>
      </c>
      <c r="C270" s="16">
        <f>'Estación E1_Contagens'!BS654</f>
        <v>81</v>
      </c>
      <c r="D270" s="16">
        <f>SUM('Estación E1_Contagens'!BT654:BV654)</f>
        <v>0</v>
      </c>
      <c r="E270" s="16">
        <f>SUM('Estación E1_Contagens'!BW654:BZ654)</f>
        <v>3</v>
      </c>
      <c r="F270" s="16">
        <f>'Estación E1_Contagens'!CA654</f>
        <v>0</v>
      </c>
      <c r="G270" s="16">
        <f>'Estación E1_Contagens'!CB654</f>
        <v>0</v>
      </c>
      <c r="H270" s="16">
        <f>'Estación E1_Contagens'!CC654</f>
        <v>84</v>
      </c>
      <c r="I270" s="168" t="str">
        <f t="shared" ref="I270:I274" si="85">IF(J270=1,"HORA PICO DIA","")</f>
        <v/>
      </c>
      <c r="J270" s="166" t="str">
        <f>'Estación E1_Contagens'!CD654</f>
        <v/>
      </c>
      <c r="K270"/>
      <c r="L270"/>
      <c r="M270"/>
      <c r="N270"/>
      <c r="O270"/>
      <c r="P270"/>
      <c r="Q270"/>
      <c r="R270"/>
      <c r="S270"/>
      <c r="V270" s="15" t="s">
        <v>12</v>
      </c>
      <c r="W270" s="16">
        <f t="shared" ref="W270:W292" si="86">C270</f>
        <v>81</v>
      </c>
      <c r="X270" s="16">
        <f t="shared" ref="X270:X292" si="87">E270</f>
        <v>3</v>
      </c>
      <c r="Y270" s="180"/>
    </row>
    <row r="271" spans="1:29" ht="13.5">
      <c r="A271" s="216" t="str">
        <f t="shared" si="84"/>
        <v/>
      </c>
      <c r="B271" s="15" t="s">
        <v>13</v>
      </c>
      <c r="C271" s="16">
        <f>'Estación E1_Contagens'!BS655</f>
        <v>49</v>
      </c>
      <c r="D271" s="16">
        <f>SUM('Estación E1_Contagens'!BT655:BV655)</f>
        <v>0</v>
      </c>
      <c r="E271" s="16">
        <f>SUM('Estación E1_Contagens'!BW655:BZ655)</f>
        <v>5</v>
      </c>
      <c r="F271" s="16">
        <f>'Estación E1_Contagens'!CA655</f>
        <v>0</v>
      </c>
      <c r="G271" s="16">
        <f>'Estación E1_Contagens'!CB655</f>
        <v>0</v>
      </c>
      <c r="H271" s="16">
        <f>'Estación E1_Contagens'!CC655</f>
        <v>54</v>
      </c>
      <c r="I271" s="168" t="str">
        <f t="shared" si="85"/>
        <v/>
      </c>
      <c r="J271" s="166" t="str">
        <f>'Estación E1_Contagens'!CD655</f>
        <v/>
      </c>
      <c r="K271"/>
      <c r="L271"/>
      <c r="M271"/>
      <c r="N271"/>
      <c r="O271"/>
      <c r="P271"/>
      <c r="Q271"/>
      <c r="R271"/>
      <c r="S271"/>
      <c r="V271" s="15" t="s">
        <v>13</v>
      </c>
      <c r="W271" s="16">
        <f t="shared" si="86"/>
        <v>49</v>
      </c>
      <c r="X271" s="16">
        <f t="shared" si="87"/>
        <v>5</v>
      </c>
      <c r="Y271" s="180"/>
    </row>
    <row r="272" spans="1:29" ht="13.5">
      <c r="A272" s="216" t="str">
        <f t="shared" si="84"/>
        <v/>
      </c>
      <c r="B272" s="15" t="s">
        <v>14</v>
      </c>
      <c r="C272" s="16">
        <f>'Estación E1_Contagens'!BS656</f>
        <v>44</v>
      </c>
      <c r="D272" s="16">
        <f>SUM('Estación E1_Contagens'!BT656:BV656)</f>
        <v>0</v>
      </c>
      <c r="E272" s="16">
        <f>SUM('Estación E1_Contagens'!BW656:BZ656)</f>
        <v>3</v>
      </c>
      <c r="F272" s="16">
        <f>'Estación E1_Contagens'!CA656</f>
        <v>1</v>
      </c>
      <c r="G272" s="16">
        <f>'Estación E1_Contagens'!CB656</f>
        <v>0</v>
      </c>
      <c r="H272" s="16">
        <f>'Estación E1_Contagens'!CC656</f>
        <v>48</v>
      </c>
      <c r="I272" s="168" t="str">
        <f t="shared" si="85"/>
        <v/>
      </c>
      <c r="J272" s="166" t="str">
        <f>'Estación E1_Contagens'!CD656</f>
        <v/>
      </c>
      <c r="K272"/>
      <c r="L272"/>
      <c r="M272"/>
      <c r="N272"/>
      <c r="O272"/>
      <c r="P272"/>
      <c r="Q272"/>
      <c r="R272"/>
      <c r="S272"/>
      <c r="V272" s="15" t="s">
        <v>14</v>
      </c>
      <c r="W272" s="16">
        <f t="shared" si="86"/>
        <v>44</v>
      </c>
      <c r="X272" s="16">
        <f t="shared" si="87"/>
        <v>3</v>
      </c>
      <c r="Y272" s="180"/>
    </row>
    <row r="273" spans="1:25" ht="13.5">
      <c r="A273" s="216" t="str">
        <f t="shared" si="84"/>
        <v/>
      </c>
      <c r="B273" s="15" t="s">
        <v>15</v>
      </c>
      <c r="C273" s="16">
        <f>'Estación E1_Contagens'!BS657</f>
        <v>96</v>
      </c>
      <c r="D273" s="16">
        <f>SUM('Estación E1_Contagens'!BT657:BV657)</f>
        <v>0</v>
      </c>
      <c r="E273" s="16">
        <f>SUM('Estación E1_Contagens'!BW657:BZ657)</f>
        <v>8</v>
      </c>
      <c r="F273" s="16">
        <f>'Estación E1_Contagens'!CA657</f>
        <v>0</v>
      </c>
      <c r="G273" s="16">
        <f>'Estación E1_Contagens'!CB657</f>
        <v>0</v>
      </c>
      <c r="H273" s="16">
        <f>'Estación E1_Contagens'!CC657</f>
        <v>104</v>
      </c>
      <c r="I273" s="168" t="str">
        <f t="shared" si="85"/>
        <v/>
      </c>
      <c r="J273" s="166" t="str">
        <f>'Estación E1_Contagens'!CD657</f>
        <v/>
      </c>
      <c r="K273"/>
      <c r="L273"/>
      <c r="M273"/>
      <c r="N273"/>
      <c r="O273"/>
      <c r="P273"/>
      <c r="Q273"/>
      <c r="R273"/>
      <c r="S273"/>
      <c r="V273" s="15" t="s">
        <v>15</v>
      </c>
      <c r="W273" s="16">
        <f t="shared" si="86"/>
        <v>96</v>
      </c>
      <c r="X273" s="16">
        <f t="shared" si="87"/>
        <v>8</v>
      </c>
      <c r="Y273" s="180"/>
    </row>
    <row r="274" spans="1:25" ht="13.5">
      <c r="A274" s="216" t="str">
        <f t="shared" si="84"/>
        <v/>
      </c>
      <c r="B274" s="15" t="s">
        <v>16</v>
      </c>
      <c r="C274" s="16">
        <f>'Estación E1_Contagens'!BS658</f>
        <v>161</v>
      </c>
      <c r="D274" s="16">
        <f>SUM('Estación E1_Contagens'!BT658:BV658)</f>
        <v>0</v>
      </c>
      <c r="E274" s="16">
        <f>SUM('Estación E1_Contagens'!BW658:BZ658)</f>
        <v>10</v>
      </c>
      <c r="F274" s="16">
        <f>'Estación E1_Contagens'!CA658</f>
        <v>0</v>
      </c>
      <c r="G274" s="16">
        <f>'Estación E1_Contagens'!CB658</f>
        <v>0</v>
      </c>
      <c r="H274" s="16">
        <f>'Estación E1_Contagens'!CC658</f>
        <v>171</v>
      </c>
      <c r="I274" s="168" t="str">
        <f t="shared" si="85"/>
        <v/>
      </c>
      <c r="J274" s="166" t="str">
        <f>'Estación E1_Contagens'!CD658</f>
        <v/>
      </c>
      <c r="K274"/>
      <c r="L274"/>
      <c r="M274"/>
      <c r="N274"/>
      <c r="O274"/>
      <c r="P274"/>
      <c r="Q274"/>
      <c r="R274"/>
      <c r="S274"/>
      <c r="V274" s="15" t="s">
        <v>16</v>
      </c>
      <c r="W274" s="16">
        <f t="shared" si="86"/>
        <v>161</v>
      </c>
      <c r="X274" s="16">
        <f t="shared" si="87"/>
        <v>10</v>
      </c>
      <c r="Y274" s="180"/>
    </row>
    <row r="275" spans="1:25" ht="13.5">
      <c r="A275" s="216" t="str">
        <f t="shared" si="84"/>
        <v/>
      </c>
      <c r="B275" s="15" t="s">
        <v>17</v>
      </c>
      <c r="C275" s="16">
        <f>'Estación E1_Contagens'!BS659</f>
        <v>377</v>
      </c>
      <c r="D275" s="16">
        <f>SUM('Estación E1_Contagens'!BT659:BV659)</f>
        <v>5</v>
      </c>
      <c r="E275" s="16">
        <f>SUM('Estación E1_Contagens'!BW659:BZ659)</f>
        <v>22</v>
      </c>
      <c r="F275" s="16">
        <f>'Estación E1_Contagens'!CA659</f>
        <v>0</v>
      </c>
      <c r="G275" s="16">
        <f>'Estación E1_Contagens'!CB659</f>
        <v>0</v>
      </c>
      <c r="H275" s="16">
        <f>'Estación E1_Contagens'!CC659</f>
        <v>404</v>
      </c>
      <c r="I275" s="169" t="str">
        <f>IF(J275=1,"HORA PICO DIA/MANHÃ",IF(J275=2,"HORA PICO MANHÃ",""))</f>
        <v/>
      </c>
      <c r="J275" s="166" t="str">
        <f>'Estación E1_Contagens'!CD659</f>
        <v/>
      </c>
      <c r="K275"/>
      <c r="L275"/>
      <c r="M275"/>
      <c r="N275"/>
      <c r="O275"/>
      <c r="P275"/>
      <c r="Q275"/>
      <c r="R275"/>
      <c r="S275"/>
      <c r="V275" s="15" t="s">
        <v>17</v>
      </c>
      <c r="W275" s="16">
        <f t="shared" si="86"/>
        <v>377</v>
      </c>
      <c r="X275" s="16">
        <f t="shared" si="87"/>
        <v>22</v>
      </c>
      <c r="Y275" s="180"/>
    </row>
    <row r="276" spans="1:25" ht="13.5">
      <c r="A276" s="216">
        <f t="shared" si="84"/>
        <v>1</v>
      </c>
      <c r="B276" s="15" t="s">
        <v>18</v>
      </c>
      <c r="C276" s="16">
        <f>'Estación E1_Contagens'!BS660</f>
        <v>643</v>
      </c>
      <c r="D276" s="16">
        <f>SUM('Estación E1_Contagens'!BT660:BV660)</f>
        <v>20</v>
      </c>
      <c r="E276" s="16">
        <f>SUM('Estación E1_Contagens'!BW660:BZ660)</f>
        <v>38</v>
      </c>
      <c r="F276" s="16">
        <f>'Estación E1_Contagens'!CA660</f>
        <v>0</v>
      </c>
      <c r="G276" s="16">
        <f>'Estación E1_Contagens'!CB660</f>
        <v>1</v>
      </c>
      <c r="H276" s="16">
        <f>'Estación E1_Contagens'!CC660</f>
        <v>702</v>
      </c>
      <c r="I276" s="167" t="str">
        <f t="shared" ref="I276:I278" si="88">IF(J276=1,"HORA PICO DIA/MANHÃ",IF(J276=2,"HORA PICO MANHÃ",""))</f>
        <v>HORA PICO DIA/MANHÃ</v>
      </c>
      <c r="J276" s="166">
        <f>'Estación E1_Contagens'!CD660</f>
        <v>1</v>
      </c>
      <c r="K276"/>
      <c r="L276"/>
      <c r="M276"/>
      <c r="N276"/>
      <c r="O276"/>
      <c r="P276"/>
      <c r="Q276"/>
      <c r="R276"/>
      <c r="S276"/>
      <c r="V276" s="15" t="s">
        <v>18</v>
      </c>
      <c r="W276" s="16">
        <f t="shared" si="86"/>
        <v>643</v>
      </c>
      <c r="X276" s="16">
        <f t="shared" si="87"/>
        <v>38</v>
      </c>
      <c r="Y276" s="180"/>
    </row>
    <row r="277" spans="1:25" ht="13.5">
      <c r="A277" s="216" t="str">
        <f t="shared" si="84"/>
        <v/>
      </c>
      <c r="B277" s="15" t="s">
        <v>19</v>
      </c>
      <c r="C277" s="16">
        <f>'Estación E1_Contagens'!BS661</f>
        <v>414</v>
      </c>
      <c r="D277" s="16">
        <f>SUM('Estación E1_Contagens'!BT661:BV661)</f>
        <v>8</v>
      </c>
      <c r="E277" s="16">
        <f>SUM('Estación E1_Contagens'!BW661:BZ661)</f>
        <v>31</v>
      </c>
      <c r="F277" s="16">
        <f>'Estación E1_Contagens'!CA661</f>
        <v>5</v>
      </c>
      <c r="G277" s="16">
        <f>'Estación E1_Contagens'!CB661</f>
        <v>0</v>
      </c>
      <c r="H277" s="16">
        <f>'Estación E1_Contagens'!CC661</f>
        <v>458</v>
      </c>
      <c r="I277" s="169" t="str">
        <f t="shared" si="88"/>
        <v/>
      </c>
      <c r="J277" s="166" t="str">
        <f>'Estación E1_Contagens'!CD661</f>
        <v/>
      </c>
      <c r="K277"/>
      <c r="L277"/>
      <c r="M277"/>
      <c r="N277"/>
      <c r="O277"/>
      <c r="P277"/>
      <c r="Q277"/>
      <c r="R277"/>
      <c r="S277"/>
      <c r="V277" s="15" t="s">
        <v>19</v>
      </c>
      <c r="W277" s="16">
        <f t="shared" si="86"/>
        <v>414</v>
      </c>
      <c r="X277" s="16">
        <f t="shared" si="87"/>
        <v>31</v>
      </c>
      <c r="Y277" s="180"/>
    </row>
    <row r="278" spans="1:25" ht="13.5">
      <c r="A278" s="216" t="str">
        <f t="shared" si="84"/>
        <v/>
      </c>
      <c r="B278" s="15" t="s">
        <v>20</v>
      </c>
      <c r="C278" s="16">
        <f>'Estación E1_Contagens'!BS662</f>
        <v>476</v>
      </c>
      <c r="D278" s="16">
        <f>SUM('Estación E1_Contagens'!BT662:BV662)</f>
        <v>11</v>
      </c>
      <c r="E278" s="16">
        <f>SUM('Estación E1_Contagens'!BW662:BZ662)</f>
        <v>47</v>
      </c>
      <c r="F278" s="16">
        <f>'Estación E1_Contagens'!CA662</f>
        <v>15</v>
      </c>
      <c r="G278" s="16">
        <f>'Estación E1_Contagens'!CB662</f>
        <v>0</v>
      </c>
      <c r="H278" s="16">
        <f>'Estación E1_Contagens'!CC662</f>
        <v>549</v>
      </c>
      <c r="I278" s="169" t="str">
        <f t="shared" si="88"/>
        <v/>
      </c>
      <c r="J278" s="166" t="str">
        <f>'Estación E1_Contagens'!CD662</f>
        <v/>
      </c>
      <c r="K278"/>
      <c r="L278"/>
      <c r="M278"/>
      <c r="N278"/>
      <c r="O278"/>
      <c r="P278"/>
      <c r="Q278"/>
      <c r="R278"/>
      <c r="S278"/>
      <c r="V278" s="15" t="s">
        <v>20</v>
      </c>
      <c r="W278" s="16">
        <f t="shared" si="86"/>
        <v>476</v>
      </c>
      <c r="X278" s="16">
        <f t="shared" si="87"/>
        <v>47</v>
      </c>
      <c r="Y278" s="180"/>
    </row>
    <row r="279" spans="1:25" ht="13.5">
      <c r="A279" s="216" t="str">
        <f t="shared" si="84"/>
        <v/>
      </c>
      <c r="B279" s="15" t="s">
        <v>21</v>
      </c>
      <c r="C279" s="16">
        <f>'Estación E1_Contagens'!BS663</f>
        <v>416</v>
      </c>
      <c r="D279" s="16">
        <f>SUM('Estación E1_Contagens'!BT663:BV663)</f>
        <v>7</v>
      </c>
      <c r="E279" s="16">
        <f>SUM('Estación E1_Contagens'!BW663:BZ663)</f>
        <v>44</v>
      </c>
      <c r="F279" s="16">
        <f>'Estación E1_Contagens'!CA663</f>
        <v>16</v>
      </c>
      <c r="G279" s="16">
        <f>'Estación E1_Contagens'!CB663</f>
        <v>0</v>
      </c>
      <c r="H279" s="16">
        <f>'Estación E1_Contagens'!CC663</f>
        <v>483</v>
      </c>
      <c r="I279" s="168" t="str">
        <f t="shared" ref="I279:I284" si="89">IF(J279=1,"HORA PICO DIA","")</f>
        <v/>
      </c>
      <c r="J279" s="166" t="str">
        <f>'Estación E1_Contagens'!CD663</f>
        <v/>
      </c>
      <c r="K279"/>
      <c r="L279"/>
      <c r="M279"/>
      <c r="N279"/>
      <c r="O279"/>
      <c r="P279"/>
      <c r="Q279"/>
      <c r="R279"/>
      <c r="S279"/>
      <c r="V279" s="15" t="s">
        <v>21</v>
      </c>
      <c r="W279" s="16">
        <f t="shared" si="86"/>
        <v>416</v>
      </c>
      <c r="X279" s="16">
        <f t="shared" si="87"/>
        <v>44</v>
      </c>
      <c r="Y279" s="180"/>
    </row>
    <row r="280" spans="1:25" ht="13.5">
      <c r="A280" s="216" t="str">
        <f t="shared" si="84"/>
        <v/>
      </c>
      <c r="B280" s="15" t="s">
        <v>22</v>
      </c>
      <c r="C280" s="16">
        <f>'Estación E1_Contagens'!BS664</f>
        <v>400</v>
      </c>
      <c r="D280" s="16">
        <f>SUM('Estación E1_Contagens'!BT664:BV664)</f>
        <v>5</v>
      </c>
      <c r="E280" s="16">
        <f>SUM('Estación E1_Contagens'!BW664:BZ664)</f>
        <v>58</v>
      </c>
      <c r="F280" s="16">
        <f>'Estación E1_Contagens'!CA664</f>
        <v>12</v>
      </c>
      <c r="G280" s="16">
        <f>'Estación E1_Contagens'!CB664</f>
        <v>0</v>
      </c>
      <c r="H280" s="16">
        <f>'Estación E1_Contagens'!CC664</f>
        <v>475</v>
      </c>
      <c r="I280" s="168" t="str">
        <f t="shared" si="89"/>
        <v/>
      </c>
      <c r="J280" s="166" t="str">
        <f>'Estación E1_Contagens'!CD664</f>
        <v/>
      </c>
      <c r="K280"/>
      <c r="L280"/>
      <c r="M280"/>
      <c r="N280"/>
      <c r="O280"/>
      <c r="P280"/>
      <c r="Q280"/>
      <c r="R280"/>
      <c r="S280"/>
      <c r="V280" s="15" t="s">
        <v>22</v>
      </c>
      <c r="W280" s="16">
        <f t="shared" si="86"/>
        <v>400</v>
      </c>
      <c r="X280" s="16">
        <f t="shared" si="87"/>
        <v>58</v>
      </c>
      <c r="Y280" s="180"/>
    </row>
    <row r="281" spans="1:25" ht="13.5">
      <c r="A281" s="216" t="str">
        <f t="shared" si="84"/>
        <v/>
      </c>
      <c r="B281" s="15" t="s">
        <v>23</v>
      </c>
      <c r="C281" s="16">
        <f>'Estación E1_Contagens'!BS665</f>
        <v>350</v>
      </c>
      <c r="D281" s="16">
        <f>SUM('Estación E1_Contagens'!BT665:BV665)</f>
        <v>6</v>
      </c>
      <c r="E281" s="16">
        <f>SUM('Estación E1_Contagens'!BW665:BZ665)</f>
        <v>47</v>
      </c>
      <c r="F281" s="16">
        <f>'Estación E1_Contagens'!CA665</f>
        <v>7</v>
      </c>
      <c r="G281" s="16">
        <f>'Estación E1_Contagens'!CB665</f>
        <v>1</v>
      </c>
      <c r="H281" s="16">
        <f>'Estación E1_Contagens'!CC665</f>
        <v>411</v>
      </c>
      <c r="I281" s="168" t="str">
        <f t="shared" si="89"/>
        <v/>
      </c>
      <c r="J281" s="166" t="str">
        <f>'Estación E1_Contagens'!CD665</f>
        <v/>
      </c>
      <c r="K281"/>
      <c r="L281"/>
      <c r="M281"/>
      <c r="N281"/>
      <c r="O281"/>
      <c r="P281"/>
      <c r="Q281"/>
      <c r="R281"/>
      <c r="S281"/>
      <c r="V281" s="15" t="s">
        <v>23</v>
      </c>
      <c r="W281" s="16">
        <f t="shared" si="86"/>
        <v>350</v>
      </c>
      <c r="X281" s="16">
        <f t="shared" si="87"/>
        <v>47</v>
      </c>
      <c r="Y281" s="180"/>
    </row>
    <row r="282" spans="1:25" ht="13.5">
      <c r="A282" s="216" t="str">
        <f t="shared" si="84"/>
        <v/>
      </c>
      <c r="B282" s="15" t="s">
        <v>24</v>
      </c>
      <c r="C282" s="16">
        <f>'Estación E1_Contagens'!BS666</f>
        <v>417</v>
      </c>
      <c r="D282" s="16">
        <f>SUM('Estación E1_Contagens'!BT666:BV666)</f>
        <v>6</v>
      </c>
      <c r="E282" s="16">
        <f>SUM('Estación E1_Contagens'!BW666:BZ666)</f>
        <v>67</v>
      </c>
      <c r="F282" s="16">
        <f>'Estación E1_Contagens'!CA666</f>
        <v>21</v>
      </c>
      <c r="G282" s="16">
        <f>'Estación E1_Contagens'!CB666</f>
        <v>4</v>
      </c>
      <c r="H282" s="16">
        <f>'Estación E1_Contagens'!CC666</f>
        <v>515</v>
      </c>
      <c r="I282" s="168" t="str">
        <f t="shared" si="89"/>
        <v/>
      </c>
      <c r="J282" s="166" t="str">
        <f>'Estación E1_Contagens'!CD666</f>
        <v/>
      </c>
      <c r="K282"/>
      <c r="L282"/>
      <c r="M282"/>
      <c r="N282"/>
      <c r="O282"/>
      <c r="P282"/>
      <c r="Q282"/>
      <c r="R282"/>
      <c r="S282"/>
      <c r="V282" s="15" t="s">
        <v>24</v>
      </c>
      <c r="W282" s="16">
        <f t="shared" si="86"/>
        <v>417</v>
      </c>
      <c r="X282" s="16">
        <f t="shared" si="87"/>
        <v>67</v>
      </c>
      <c r="Y282" s="180"/>
    </row>
    <row r="283" spans="1:25" ht="13.5">
      <c r="A283" s="216" t="str">
        <f t="shared" si="84"/>
        <v/>
      </c>
      <c r="B283" s="15" t="s">
        <v>25</v>
      </c>
      <c r="C283" s="16">
        <f>'Estación E1_Contagens'!BS667</f>
        <v>405</v>
      </c>
      <c r="D283" s="16">
        <f>SUM('Estación E1_Contagens'!BT667:BV667)</f>
        <v>8</v>
      </c>
      <c r="E283" s="16">
        <f>SUM('Estación E1_Contagens'!BW667:BZ667)</f>
        <v>61</v>
      </c>
      <c r="F283" s="16">
        <f>'Estación E1_Contagens'!CA667</f>
        <v>21</v>
      </c>
      <c r="G283" s="16">
        <f>'Estación E1_Contagens'!CB667</f>
        <v>0</v>
      </c>
      <c r="H283" s="16">
        <f>'Estación E1_Contagens'!CC667</f>
        <v>495</v>
      </c>
      <c r="I283" s="168" t="str">
        <f t="shared" si="89"/>
        <v/>
      </c>
      <c r="J283" s="166" t="str">
        <f>'Estación E1_Contagens'!CD667</f>
        <v/>
      </c>
      <c r="K283"/>
      <c r="L283"/>
      <c r="M283"/>
      <c r="N283"/>
      <c r="O283"/>
      <c r="P283"/>
      <c r="Q283"/>
      <c r="R283"/>
      <c r="S283"/>
      <c r="V283" s="15" t="s">
        <v>25</v>
      </c>
      <c r="W283" s="16">
        <f t="shared" si="86"/>
        <v>405</v>
      </c>
      <c r="X283" s="16">
        <f t="shared" si="87"/>
        <v>61</v>
      </c>
      <c r="Y283" s="180"/>
    </row>
    <row r="284" spans="1:25" ht="13.5">
      <c r="A284" s="216" t="str">
        <f t="shared" si="84"/>
        <v/>
      </c>
      <c r="B284" s="15" t="s">
        <v>26</v>
      </c>
      <c r="C284" s="16">
        <f>'Estación E1_Contagens'!BS668</f>
        <v>476</v>
      </c>
      <c r="D284" s="16">
        <f>SUM('Estación E1_Contagens'!BT668:BV668)</f>
        <v>17</v>
      </c>
      <c r="E284" s="16">
        <f>SUM('Estación E1_Contagens'!BW668:BZ668)</f>
        <v>58</v>
      </c>
      <c r="F284" s="16">
        <f>'Estación E1_Contagens'!CA668</f>
        <v>13</v>
      </c>
      <c r="G284" s="16">
        <f>'Estación E1_Contagens'!CB668</f>
        <v>0</v>
      </c>
      <c r="H284" s="16">
        <f>'Estación E1_Contagens'!CC668</f>
        <v>564</v>
      </c>
      <c r="I284" s="168" t="str">
        <f t="shared" si="89"/>
        <v/>
      </c>
      <c r="J284" s="166" t="str">
        <f>'Estación E1_Contagens'!CD668</f>
        <v/>
      </c>
      <c r="K284"/>
      <c r="L284"/>
      <c r="M284"/>
      <c r="N284"/>
      <c r="O284"/>
      <c r="P284"/>
      <c r="Q284"/>
      <c r="R284"/>
      <c r="S284"/>
      <c r="V284" s="15" t="s">
        <v>26</v>
      </c>
      <c r="W284" s="16">
        <f t="shared" si="86"/>
        <v>476</v>
      </c>
      <c r="X284" s="16">
        <f t="shared" si="87"/>
        <v>58</v>
      </c>
      <c r="Y284" s="180"/>
    </row>
    <row r="285" spans="1:25" ht="13.5">
      <c r="A285" s="216" t="str">
        <f t="shared" si="84"/>
        <v/>
      </c>
      <c r="B285" s="15" t="s">
        <v>27</v>
      </c>
      <c r="C285" s="16">
        <f>'Estación E1_Contagens'!BS669</f>
        <v>479</v>
      </c>
      <c r="D285" s="16">
        <f>SUM('Estación E1_Contagens'!BT669:BV669)</f>
        <v>8</v>
      </c>
      <c r="E285" s="16">
        <f>SUM('Estación E1_Contagens'!BW669:BZ669)</f>
        <v>65</v>
      </c>
      <c r="F285" s="16">
        <f>'Estación E1_Contagens'!CA669</f>
        <v>20</v>
      </c>
      <c r="G285" s="16">
        <f>'Estación E1_Contagens'!CB669</f>
        <v>1</v>
      </c>
      <c r="H285" s="16">
        <f>'Estación E1_Contagens'!CC669</f>
        <v>573</v>
      </c>
      <c r="I285" s="167" t="str">
        <f t="shared" ref="I285:I286" si="90">IF(J285=1,"HORA PICO DIA/TARDE",IF(J285=3,"HORA PICO TARDE",""))</f>
        <v/>
      </c>
      <c r="J285" s="166" t="str">
        <f>'Estación E1_Contagens'!CD669</f>
        <v/>
      </c>
      <c r="K285"/>
      <c r="L285"/>
      <c r="M285"/>
      <c r="N285"/>
      <c r="O285"/>
      <c r="P285"/>
      <c r="Q285"/>
      <c r="R285"/>
      <c r="S285"/>
      <c r="V285" s="15" t="s">
        <v>27</v>
      </c>
      <c r="W285" s="16">
        <f t="shared" si="86"/>
        <v>479</v>
      </c>
      <c r="X285" s="16">
        <f t="shared" si="87"/>
        <v>65</v>
      </c>
      <c r="Y285" s="180"/>
    </row>
    <row r="286" spans="1:25" ht="13.5">
      <c r="A286" s="216" t="str">
        <f t="shared" si="84"/>
        <v/>
      </c>
      <c r="B286" s="15" t="s">
        <v>28</v>
      </c>
      <c r="C286" s="16">
        <f>'Estación E1_Contagens'!BS670</f>
        <v>535</v>
      </c>
      <c r="D286" s="16">
        <f>SUM('Estación E1_Contagens'!BT670:BV670)</f>
        <v>9</v>
      </c>
      <c r="E286" s="16">
        <f>SUM('Estación E1_Contagens'!BW670:BZ670)</f>
        <v>58</v>
      </c>
      <c r="F286" s="16">
        <f>'Estación E1_Contagens'!CA670</f>
        <v>25</v>
      </c>
      <c r="G286" s="16">
        <f>'Estación E1_Contagens'!CB670</f>
        <v>1</v>
      </c>
      <c r="H286" s="16">
        <f>'Estación E1_Contagens'!CC670</f>
        <v>628</v>
      </c>
      <c r="I286" s="167" t="str">
        <f t="shared" si="90"/>
        <v/>
      </c>
      <c r="J286" s="166" t="str">
        <f>'Estación E1_Contagens'!CD670</f>
        <v/>
      </c>
      <c r="K286"/>
      <c r="L286"/>
      <c r="M286"/>
      <c r="N286"/>
      <c r="O286"/>
      <c r="P286"/>
      <c r="Q286"/>
      <c r="R286"/>
      <c r="S286"/>
      <c r="V286" s="15" t="s">
        <v>28</v>
      </c>
      <c r="W286" s="16">
        <f t="shared" si="86"/>
        <v>535</v>
      </c>
      <c r="X286" s="16">
        <f t="shared" si="87"/>
        <v>58</v>
      </c>
      <c r="Y286" s="180"/>
    </row>
    <row r="287" spans="1:25" ht="13.5">
      <c r="A287" s="216">
        <f t="shared" si="84"/>
        <v>3</v>
      </c>
      <c r="B287" s="15" t="s">
        <v>29</v>
      </c>
      <c r="C287" s="16">
        <f>'Estación E1_Contagens'!BS671</f>
        <v>565</v>
      </c>
      <c r="D287" s="16">
        <f>SUM('Estación E1_Contagens'!BT671:BV671)</f>
        <v>7</v>
      </c>
      <c r="E287" s="16">
        <f>SUM('Estación E1_Contagens'!BW671:BZ671)</f>
        <v>39</v>
      </c>
      <c r="F287" s="16">
        <f>'Estación E1_Contagens'!CA671</f>
        <v>25</v>
      </c>
      <c r="G287" s="16">
        <f>'Estación E1_Contagens'!CB671</f>
        <v>0</v>
      </c>
      <c r="H287" s="16">
        <f>'Estación E1_Contagens'!CC671</f>
        <v>636</v>
      </c>
      <c r="I287" s="167" t="str">
        <f>IF(J287=1,"HORA PICO DIA/TARDE",IF(J287=3,"HORA PICO TARDE",""))</f>
        <v>HORA PICO TARDE</v>
      </c>
      <c r="J287" s="166">
        <f>'Estación E1_Contagens'!CD671</f>
        <v>3</v>
      </c>
      <c r="K287"/>
      <c r="L287"/>
      <c r="M287"/>
      <c r="N287"/>
      <c r="O287"/>
      <c r="P287"/>
      <c r="Q287"/>
      <c r="R287"/>
      <c r="S287"/>
      <c r="V287" s="15" t="s">
        <v>29</v>
      </c>
      <c r="W287" s="16">
        <f t="shared" si="86"/>
        <v>565</v>
      </c>
      <c r="X287" s="16">
        <f t="shared" si="87"/>
        <v>39</v>
      </c>
      <c r="Y287" s="180"/>
    </row>
    <row r="288" spans="1:25" ht="13.5">
      <c r="A288" s="216" t="str">
        <f t="shared" si="84"/>
        <v/>
      </c>
      <c r="B288" s="15" t="s">
        <v>30</v>
      </c>
      <c r="C288" s="16">
        <f>'Estación E1_Contagens'!BS672</f>
        <v>554</v>
      </c>
      <c r="D288" s="16">
        <f>SUM('Estación E1_Contagens'!BT672:BV672)</f>
        <v>9</v>
      </c>
      <c r="E288" s="16">
        <f>SUM('Estación E1_Contagens'!BW672:BZ672)</f>
        <v>36</v>
      </c>
      <c r="F288" s="16">
        <f>'Estación E1_Contagens'!CA672</f>
        <v>31</v>
      </c>
      <c r="G288" s="16">
        <f>'Estación E1_Contagens'!CB672</f>
        <v>0</v>
      </c>
      <c r="H288" s="16">
        <f>'Estación E1_Contagens'!CC672</f>
        <v>630</v>
      </c>
      <c r="I288" s="167" t="str">
        <f t="shared" ref="I288" si="91">IF(J288=1,"HORA PICO DIA/TARDE",IF(J288=3,"HORA PICO TARDE",""))</f>
        <v/>
      </c>
      <c r="J288" s="166" t="str">
        <f>'Estación E1_Contagens'!CD672</f>
        <v/>
      </c>
      <c r="K288"/>
      <c r="L288"/>
      <c r="M288"/>
      <c r="N288"/>
      <c r="O288"/>
      <c r="P288"/>
      <c r="Q288"/>
      <c r="R288"/>
      <c r="S288"/>
      <c r="V288" s="15" t="s">
        <v>30</v>
      </c>
      <c r="W288" s="16">
        <f t="shared" si="86"/>
        <v>554</v>
      </c>
      <c r="X288" s="16">
        <f t="shared" si="87"/>
        <v>36</v>
      </c>
      <c r="Y288" s="180"/>
    </row>
    <row r="289" spans="1:25" ht="13.5">
      <c r="A289" s="216" t="str">
        <f t="shared" si="84"/>
        <v/>
      </c>
      <c r="B289" s="15" t="s">
        <v>31</v>
      </c>
      <c r="C289" s="16">
        <f>'Estación E1_Contagens'!BS673</f>
        <v>497</v>
      </c>
      <c r="D289" s="16">
        <f>SUM('Estación E1_Contagens'!BT673:BV673)</f>
        <v>11</v>
      </c>
      <c r="E289" s="16">
        <f>SUM('Estación E1_Contagens'!BW673:BZ673)</f>
        <v>17</v>
      </c>
      <c r="F289" s="16">
        <f>'Estación E1_Contagens'!CA673</f>
        <v>32</v>
      </c>
      <c r="G289" s="16">
        <f>'Estación E1_Contagens'!CB673</f>
        <v>1</v>
      </c>
      <c r="H289" s="16">
        <f>'Estación E1_Contagens'!CC673</f>
        <v>558</v>
      </c>
      <c r="I289" s="168" t="str">
        <f t="shared" ref="I289:I292" si="92">IF(J289=1,"HORA PICO DIA","")</f>
        <v/>
      </c>
      <c r="J289" s="166" t="str">
        <f>'Estación E1_Contagens'!CD673</f>
        <v/>
      </c>
      <c r="K289"/>
      <c r="L289"/>
      <c r="M289"/>
      <c r="N289"/>
      <c r="O289"/>
      <c r="P289"/>
      <c r="Q289"/>
      <c r="R289"/>
      <c r="S289"/>
      <c r="V289" s="15" t="s">
        <v>31</v>
      </c>
      <c r="W289" s="16">
        <f t="shared" si="86"/>
        <v>497</v>
      </c>
      <c r="X289" s="16">
        <f t="shared" si="87"/>
        <v>17</v>
      </c>
      <c r="Y289" s="180"/>
    </row>
    <row r="290" spans="1:25" ht="13.5">
      <c r="A290" s="216" t="str">
        <f t="shared" si="84"/>
        <v/>
      </c>
      <c r="B290" s="15" t="s">
        <v>32</v>
      </c>
      <c r="C290" s="16">
        <f>'Estación E1_Contagens'!BS674</f>
        <v>326</v>
      </c>
      <c r="D290" s="16">
        <f>SUM('Estación E1_Contagens'!BT674:BV674)</f>
        <v>11</v>
      </c>
      <c r="E290" s="16">
        <f>SUM('Estación E1_Contagens'!BW674:BZ674)</f>
        <v>16</v>
      </c>
      <c r="F290" s="16">
        <f>'Estación E1_Contagens'!CA674</f>
        <v>7</v>
      </c>
      <c r="G290" s="16">
        <f>'Estación E1_Contagens'!CB674</f>
        <v>0</v>
      </c>
      <c r="H290" s="16">
        <f>'Estación E1_Contagens'!CC674</f>
        <v>360</v>
      </c>
      <c r="I290" s="168" t="str">
        <f t="shared" si="92"/>
        <v/>
      </c>
      <c r="J290" s="166" t="str">
        <f>'Estación E1_Contagens'!CD674</f>
        <v/>
      </c>
      <c r="K290"/>
      <c r="L290"/>
      <c r="M290"/>
      <c r="N290"/>
      <c r="O290"/>
      <c r="P290"/>
      <c r="Q290"/>
      <c r="R290"/>
      <c r="S290"/>
      <c r="V290" s="15" t="s">
        <v>32</v>
      </c>
      <c r="W290" s="16">
        <f t="shared" si="86"/>
        <v>326</v>
      </c>
      <c r="X290" s="16">
        <f t="shared" si="87"/>
        <v>16</v>
      </c>
      <c r="Y290" s="180"/>
    </row>
    <row r="291" spans="1:25" ht="13.5">
      <c r="A291" s="216" t="str">
        <f t="shared" si="84"/>
        <v/>
      </c>
      <c r="B291" s="15" t="s">
        <v>33</v>
      </c>
      <c r="C291" s="16">
        <f>'Estación E1_Contagens'!BS675</f>
        <v>329</v>
      </c>
      <c r="D291" s="16">
        <f>SUM('Estación E1_Contagens'!BT675:BV675)</f>
        <v>8</v>
      </c>
      <c r="E291" s="16">
        <f>SUM('Estación E1_Contagens'!BW675:BZ675)</f>
        <v>10</v>
      </c>
      <c r="F291" s="16">
        <f>'Estación E1_Contagens'!CA675</f>
        <v>0</v>
      </c>
      <c r="G291" s="16">
        <f>'Estación E1_Contagens'!CB675</f>
        <v>1</v>
      </c>
      <c r="H291" s="16">
        <f>'Estación E1_Contagens'!CC675</f>
        <v>348</v>
      </c>
      <c r="I291" s="168" t="str">
        <f t="shared" si="92"/>
        <v/>
      </c>
      <c r="J291" s="166" t="str">
        <f>'Estación E1_Contagens'!CD675</f>
        <v/>
      </c>
      <c r="K291"/>
      <c r="L291"/>
      <c r="M291"/>
      <c r="N291"/>
      <c r="O291"/>
      <c r="P291"/>
      <c r="Q291"/>
      <c r="R291"/>
      <c r="S291"/>
      <c r="V291" s="15" t="s">
        <v>33</v>
      </c>
      <c r="W291" s="16">
        <f t="shared" si="86"/>
        <v>329</v>
      </c>
      <c r="X291" s="16">
        <f t="shared" si="87"/>
        <v>10</v>
      </c>
      <c r="Y291" s="180"/>
    </row>
    <row r="292" spans="1:25" ht="13.5">
      <c r="A292" s="216" t="str">
        <f t="shared" si="84"/>
        <v/>
      </c>
      <c r="B292" s="15" t="s">
        <v>34</v>
      </c>
      <c r="C292" s="16">
        <f>'Estación E1_Contagens'!BS676</f>
        <v>176</v>
      </c>
      <c r="D292" s="16">
        <f>SUM('Estación E1_Contagens'!BT676:BV676)</f>
        <v>4</v>
      </c>
      <c r="E292" s="16">
        <f>SUM('Estación E1_Contagens'!BW676:BZ676)</f>
        <v>3</v>
      </c>
      <c r="F292" s="16">
        <f>'Estación E1_Contagens'!CA676</f>
        <v>1</v>
      </c>
      <c r="G292" s="16">
        <f>'Estación E1_Contagens'!CB676</f>
        <v>0</v>
      </c>
      <c r="H292" s="16">
        <f>'Estación E1_Contagens'!CC676</f>
        <v>184</v>
      </c>
      <c r="I292" s="168" t="str">
        <f t="shared" si="92"/>
        <v/>
      </c>
      <c r="J292" s="166" t="str">
        <f>'Estación E1_Contagens'!CD676</f>
        <v/>
      </c>
      <c r="K292"/>
      <c r="L292"/>
      <c r="M292"/>
      <c r="N292"/>
      <c r="O292"/>
      <c r="P292"/>
      <c r="Q292"/>
      <c r="R292"/>
      <c r="S292"/>
      <c r="V292" s="15" t="s">
        <v>34</v>
      </c>
      <c r="W292" s="16">
        <f t="shared" si="86"/>
        <v>176</v>
      </c>
      <c r="X292" s="16">
        <f t="shared" si="87"/>
        <v>3</v>
      </c>
      <c r="Y292" s="180"/>
    </row>
    <row r="293" spans="1:25" ht="13.5">
      <c r="B293" s="18"/>
      <c r="C293" s="17"/>
      <c r="D293" s="17"/>
      <c r="E293" s="17"/>
      <c r="F293" s="17"/>
      <c r="G293" s="17"/>
      <c r="H293" s="17"/>
      <c r="I293" s="169"/>
      <c r="J293" s="2"/>
      <c r="K293" s="2"/>
      <c r="L293" s="2"/>
      <c r="M293" s="2"/>
      <c r="N293" s="2"/>
      <c r="S293" s="2"/>
      <c r="V293" s="18"/>
      <c r="W293" s="17"/>
      <c r="X293" s="17"/>
    </row>
    <row r="294" spans="1:25">
      <c r="B294" s="19" t="s">
        <v>8</v>
      </c>
      <c r="C294" s="20">
        <f>SUM(C269:C292)</f>
        <v>8406</v>
      </c>
      <c r="D294" s="20">
        <f t="shared" ref="D294:H294" si="93">SUM(D269:D292)</f>
        <v>163</v>
      </c>
      <c r="E294" s="20">
        <f>SUM(E269:E292)</f>
        <v>751</v>
      </c>
      <c r="F294" s="20">
        <f t="shared" si="93"/>
        <v>252</v>
      </c>
      <c r="G294" s="20">
        <f t="shared" si="93"/>
        <v>10</v>
      </c>
      <c r="H294" s="20">
        <f t="shared" si="93"/>
        <v>9582</v>
      </c>
      <c r="I294" s="169"/>
      <c r="J294" s="2"/>
      <c r="K294" s="2"/>
      <c r="L294" s="2"/>
      <c r="M294" s="2"/>
      <c r="N294" s="2"/>
      <c r="S294" s="2"/>
      <c r="V294" s="19" t="s">
        <v>8</v>
      </c>
      <c r="W294" s="20">
        <f>SUM(W269:W292)</f>
        <v>8406</v>
      </c>
      <c r="X294" s="20">
        <f t="shared" ref="X294" si="94">SUM(X269:X292)</f>
        <v>751</v>
      </c>
    </row>
  </sheetData>
  <mergeCells count="80">
    <mergeCell ref="B266:B268"/>
    <mergeCell ref="C266:C268"/>
    <mergeCell ref="D266:D268"/>
    <mergeCell ref="E266:E268"/>
    <mergeCell ref="F266:F268"/>
    <mergeCell ref="G266:G268"/>
    <mergeCell ref="H192:H194"/>
    <mergeCell ref="V192:V194"/>
    <mergeCell ref="W192:W194"/>
    <mergeCell ref="X192:X194"/>
    <mergeCell ref="G229:G231"/>
    <mergeCell ref="H266:H268"/>
    <mergeCell ref="V266:V268"/>
    <mergeCell ref="W266:W268"/>
    <mergeCell ref="X266:X268"/>
    <mergeCell ref="H229:H231"/>
    <mergeCell ref="V229:V231"/>
    <mergeCell ref="W229:W231"/>
    <mergeCell ref="X229:X231"/>
    <mergeCell ref="G192:G194"/>
    <mergeCell ref="B229:B231"/>
    <mergeCell ref="C229:C231"/>
    <mergeCell ref="D229:D231"/>
    <mergeCell ref="E229:E231"/>
    <mergeCell ref="F229:F231"/>
    <mergeCell ref="B192:B194"/>
    <mergeCell ref="C192:C194"/>
    <mergeCell ref="D192:D194"/>
    <mergeCell ref="E192:E194"/>
    <mergeCell ref="F192:F194"/>
    <mergeCell ref="G155:G157"/>
    <mergeCell ref="H155:H157"/>
    <mergeCell ref="V155:V157"/>
    <mergeCell ref="W155:W157"/>
    <mergeCell ref="X155:X157"/>
    <mergeCell ref="B155:B157"/>
    <mergeCell ref="C155:C157"/>
    <mergeCell ref="D155:D157"/>
    <mergeCell ref="E155:E157"/>
    <mergeCell ref="F155:F157"/>
    <mergeCell ref="G118:G120"/>
    <mergeCell ref="H118:H120"/>
    <mergeCell ref="V118:V120"/>
    <mergeCell ref="W118:W120"/>
    <mergeCell ref="X118:X120"/>
    <mergeCell ref="B118:B120"/>
    <mergeCell ref="C118:C120"/>
    <mergeCell ref="D118:D120"/>
    <mergeCell ref="E118:E120"/>
    <mergeCell ref="F118:F120"/>
    <mergeCell ref="H44:H46"/>
    <mergeCell ref="V44:V46"/>
    <mergeCell ref="W44:W46"/>
    <mergeCell ref="X44:X46"/>
    <mergeCell ref="B81:B83"/>
    <mergeCell ref="C81:C83"/>
    <mergeCell ref="D81:D83"/>
    <mergeCell ref="E81:E83"/>
    <mergeCell ref="F81:F83"/>
    <mergeCell ref="G81:G83"/>
    <mergeCell ref="H81:H83"/>
    <mergeCell ref="V81:V83"/>
    <mergeCell ref="W81:W83"/>
    <mergeCell ref="X81:X83"/>
    <mergeCell ref="H7:H9"/>
    <mergeCell ref="V7:V9"/>
    <mergeCell ref="W7:W9"/>
    <mergeCell ref="X7:X9"/>
    <mergeCell ref="B44:B46"/>
    <mergeCell ref="C44:C46"/>
    <mergeCell ref="D44:D46"/>
    <mergeCell ref="E44:E46"/>
    <mergeCell ref="F44:F46"/>
    <mergeCell ref="G44:G46"/>
    <mergeCell ref="B7:B9"/>
    <mergeCell ref="C7:C9"/>
    <mergeCell ref="D7:D9"/>
    <mergeCell ref="E7:E9"/>
    <mergeCell ref="F7:F9"/>
    <mergeCell ref="G7:G9"/>
  </mergeCells>
  <conditionalFormatting sqref="B47:H47">
    <cfRule type="expression" dxfId="1264" priority="1150">
      <formula>$J47=1</formula>
    </cfRule>
    <cfRule type="expression" dxfId="1263" priority="1151">
      <formula>$J47=2</formula>
    </cfRule>
    <cfRule type="expression" dxfId="1262" priority="1152">
      <formula>$J47=3</formula>
    </cfRule>
  </conditionalFormatting>
  <conditionalFormatting sqref="B48:H48">
    <cfRule type="expression" dxfId="1261" priority="1147">
      <formula>$J48=1</formula>
    </cfRule>
    <cfRule type="expression" dxfId="1260" priority="1148">
      <formula>$J48=2</formula>
    </cfRule>
    <cfRule type="expression" dxfId="1259" priority="1149">
      <formula>$J48=3</formula>
    </cfRule>
  </conditionalFormatting>
  <conditionalFormatting sqref="B49:H49">
    <cfRule type="expression" dxfId="1258" priority="1144">
      <formula>$J49=1</formula>
    </cfRule>
    <cfRule type="expression" dxfId="1257" priority="1145">
      <formula>$J49=2</formula>
    </cfRule>
    <cfRule type="expression" dxfId="1256" priority="1146">
      <formula>$J49=3</formula>
    </cfRule>
  </conditionalFormatting>
  <conditionalFormatting sqref="B50:H50">
    <cfRule type="expression" dxfId="1255" priority="1141">
      <formula>$J50=1</formula>
    </cfRule>
    <cfRule type="expression" dxfId="1254" priority="1142">
      <formula>$J50=2</formula>
    </cfRule>
    <cfRule type="expression" dxfId="1253" priority="1143">
      <formula>$J50=3</formula>
    </cfRule>
  </conditionalFormatting>
  <conditionalFormatting sqref="B51:H51">
    <cfRule type="expression" dxfId="1252" priority="1138">
      <formula>$J51=1</formula>
    </cfRule>
    <cfRule type="expression" dxfId="1251" priority="1139">
      <formula>$J51=2</formula>
    </cfRule>
    <cfRule type="expression" dxfId="1250" priority="1140">
      <formula>$J51=3</formula>
    </cfRule>
  </conditionalFormatting>
  <conditionalFormatting sqref="B52:H52">
    <cfRule type="expression" dxfId="1249" priority="1135">
      <formula>$J52=1</formula>
    </cfRule>
    <cfRule type="expression" dxfId="1248" priority="1136">
      <formula>$J52=2</formula>
    </cfRule>
    <cfRule type="expression" dxfId="1247" priority="1137">
      <formula>$J52=3</formula>
    </cfRule>
  </conditionalFormatting>
  <conditionalFormatting sqref="B53:H53">
    <cfRule type="expression" dxfId="1246" priority="1132">
      <formula>$J53=1</formula>
    </cfRule>
    <cfRule type="expression" dxfId="1245" priority="1133">
      <formula>$J53=2</formula>
    </cfRule>
    <cfRule type="expression" dxfId="1244" priority="1134">
      <formula>$J53=3</formula>
    </cfRule>
  </conditionalFormatting>
  <conditionalFormatting sqref="B54:H54">
    <cfRule type="expression" dxfId="1243" priority="1129">
      <formula>$J54=1</formula>
    </cfRule>
    <cfRule type="expression" dxfId="1242" priority="1130">
      <formula>$J54=2</formula>
    </cfRule>
    <cfRule type="expression" dxfId="1241" priority="1131">
      <formula>$J54=3</formula>
    </cfRule>
  </conditionalFormatting>
  <conditionalFormatting sqref="B55:H55">
    <cfRule type="expression" dxfId="1240" priority="1126">
      <formula>$J55=1</formula>
    </cfRule>
    <cfRule type="expression" dxfId="1239" priority="1127">
      <formula>$J55=2</formula>
    </cfRule>
    <cfRule type="expression" dxfId="1238" priority="1128">
      <formula>$J55=3</formula>
    </cfRule>
  </conditionalFormatting>
  <conditionalFormatting sqref="B56:H56">
    <cfRule type="expression" dxfId="1237" priority="1123">
      <formula>$J56=1</formula>
    </cfRule>
    <cfRule type="expression" dxfId="1236" priority="1124">
      <formula>$J56=2</formula>
    </cfRule>
    <cfRule type="expression" dxfId="1235" priority="1125">
      <formula>$J56=3</formula>
    </cfRule>
  </conditionalFormatting>
  <conditionalFormatting sqref="B57:H57">
    <cfRule type="expression" dxfId="1234" priority="1120">
      <formula>$J57=1</formula>
    </cfRule>
    <cfRule type="expression" dxfId="1233" priority="1121">
      <formula>$J57=2</formula>
    </cfRule>
    <cfRule type="expression" dxfId="1232" priority="1122">
      <formula>$J57=3</formula>
    </cfRule>
  </conditionalFormatting>
  <conditionalFormatting sqref="B58:H58">
    <cfRule type="expression" dxfId="1231" priority="1117">
      <formula>$J58=1</formula>
    </cfRule>
    <cfRule type="expression" dxfId="1230" priority="1118">
      <formula>$J58=2</formula>
    </cfRule>
    <cfRule type="expression" dxfId="1229" priority="1119">
      <formula>$J58=3</formula>
    </cfRule>
  </conditionalFormatting>
  <conditionalFormatting sqref="B60:H60">
    <cfRule type="expression" dxfId="1228" priority="1114">
      <formula>$J60=1</formula>
    </cfRule>
    <cfRule type="expression" dxfId="1227" priority="1115">
      <formula>$J60=2</formula>
    </cfRule>
    <cfRule type="expression" dxfId="1226" priority="1116">
      <formula>$J60=3</formula>
    </cfRule>
  </conditionalFormatting>
  <conditionalFormatting sqref="B59:H59">
    <cfRule type="expression" dxfId="1225" priority="1111">
      <formula>$J59=1</formula>
    </cfRule>
    <cfRule type="expression" dxfId="1224" priority="1112">
      <formula>$J59=2</formula>
    </cfRule>
    <cfRule type="expression" dxfId="1223" priority="1113">
      <formula>$J59=3</formula>
    </cfRule>
  </conditionalFormatting>
  <conditionalFormatting sqref="B61:H61">
    <cfRule type="expression" dxfId="1222" priority="1108">
      <formula>$J61=1</formula>
    </cfRule>
    <cfRule type="expression" dxfId="1221" priority="1109">
      <formula>$J61=2</formula>
    </cfRule>
    <cfRule type="expression" dxfId="1220" priority="1110">
      <formula>$J61=3</formula>
    </cfRule>
  </conditionalFormatting>
  <conditionalFormatting sqref="B62:H62">
    <cfRule type="expression" dxfId="1219" priority="1105">
      <formula>$J62=1</formula>
    </cfRule>
    <cfRule type="expression" dxfId="1218" priority="1106">
      <formula>$J62=2</formula>
    </cfRule>
    <cfRule type="expression" dxfId="1217" priority="1107">
      <formula>$J62=3</formula>
    </cfRule>
  </conditionalFormatting>
  <conditionalFormatting sqref="B63:H63">
    <cfRule type="expression" dxfId="1216" priority="1102">
      <formula>$J63=1</formula>
    </cfRule>
    <cfRule type="expression" dxfId="1215" priority="1103">
      <formula>$J63=2</formula>
    </cfRule>
    <cfRule type="expression" dxfId="1214" priority="1104">
      <formula>$J63=3</formula>
    </cfRule>
  </conditionalFormatting>
  <conditionalFormatting sqref="B64:H64">
    <cfRule type="expression" dxfId="1213" priority="1099">
      <formula>$J64=1</formula>
    </cfRule>
    <cfRule type="expression" dxfId="1212" priority="1100">
      <formula>$J64=2</formula>
    </cfRule>
    <cfRule type="expression" dxfId="1211" priority="1101">
      <formula>$J64=3</formula>
    </cfRule>
  </conditionalFormatting>
  <conditionalFormatting sqref="B65:H65">
    <cfRule type="expression" dxfId="1210" priority="1096">
      <formula>$J65=1</formula>
    </cfRule>
    <cfRule type="expression" dxfId="1209" priority="1097">
      <formula>$J65=2</formula>
    </cfRule>
    <cfRule type="expression" dxfId="1208" priority="1098">
      <formula>$J65=3</formula>
    </cfRule>
  </conditionalFormatting>
  <conditionalFormatting sqref="B66:H66">
    <cfRule type="expression" dxfId="1207" priority="1093">
      <formula>$J66=1</formula>
    </cfRule>
    <cfRule type="expression" dxfId="1206" priority="1094">
      <formula>$J66=2</formula>
    </cfRule>
    <cfRule type="expression" dxfId="1205" priority="1095">
      <formula>$J66=3</formula>
    </cfRule>
  </conditionalFormatting>
  <conditionalFormatting sqref="B67:H67">
    <cfRule type="expression" dxfId="1204" priority="1090">
      <formula>$J67=1</formula>
    </cfRule>
    <cfRule type="expression" dxfId="1203" priority="1091">
      <formula>$J67=2</formula>
    </cfRule>
    <cfRule type="expression" dxfId="1202" priority="1092">
      <formula>$J67=3</formula>
    </cfRule>
  </conditionalFormatting>
  <conditionalFormatting sqref="B68:H68">
    <cfRule type="expression" dxfId="1201" priority="1087">
      <formula>$J68=1</formula>
    </cfRule>
    <cfRule type="expression" dxfId="1200" priority="1088">
      <formula>$J68=2</formula>
    </cfRule>
    <cfRule type="expression" dxfId="1199" priority="1089">
      <formula>$J68=3</formula>
    </cfRule>
  </conditionalFormatting>
  <conditionalFormatting sqref="B69:H69">
    <cfRule type="expression" dxfId="1198" priority="1084">
      <formula>$J69=1</formula>
    </cfRule>
    <cfRule type="expression" dxfId="1197" priority="1085">
      <formula>$J69=2</formula>
    </cfRule>
    <cfRule type="expression" dxfId="1196" priority="1086">
      <formula>$J69=3</formula>
    </cfRule>
  </conditionalFormatting>
  <conditionalFormatting sqref="B70:H70">
    <cfRule type="expression" dxfId="1195" priority="1081">
      <formula>$J70=1</formula>
    </cfRule>
    <cfRule type="expression" dxfId="1194" priority="1082">
      <formula>$J70=2</formula>
    </cfRule>
    <cfRule type="expression" dxfId="1193" priority="1083">
      <formula>$J70=3</formula>
    </cfRule>
  </conditionalFormatting>
  <conditionalFormatting sqref="B84:H84">
    <cfRule type="expression" dxfId="1192" priority="1078">
      <formula>$J84=1</formula>
    </cfRule>
    <cfRule type="expression" dxfId="1191" priority="1079">
      <formula>$J84=2</formula>
    </cfRule>
    <cfRule type="expression" dxfId="1190" priority="1080">
      <formula>$J84=3</formula>
    </cfRule>
  </conditionalFormatting>
  <conditionalFormatting sqref="B85:H85">
    <cfRule type="expression" dxfId="1189" priority="1075">
      <formula>$J85=1</formula>
    </cfRule>
    <cfRule type="expression" dxfId="1188" priority="1076">
      <formula>$J85=2</formula>
    </cfRule>
    <cfRule type="expression" dxfId="1187" priority="1077">
      <formula>$J85=3</formula>
    </cfRule>
  </conditionalFormatting>
  <conditionalFormatting sqref="B86:H86">
    <cfRule type="expression" dxfId="1186" priority="1072">
      <formula>$J86=1</formula>
    </cfRule>
    <cfRule type="expression" dxfId="1185" priority="1073">
      <formula>$J86=2</formula>
    </cfRule>
    <cfRule type="expression" dxfId="1184" priority="1074">
      <formula>$J86=3</formula>
    </cfRule>
  </conditionalFormatting>
  <conditionalFormatting sqref="B87:H87">
    <cfRule type="expression" dxfId="1183" priority="1069">
      <formula>$J87=1</formula>
    </cfRule>
    <cfRule type="expression" dxfId="1182" priority="1070">
      <formula>$J87=2</formula>
    </cfRule>
    <cfRule type="expression" dxfId="1181" priority="1071">
      <formula>$J87=3</formula>
    </cfRule>
  </conditionalFormatting>
  <conditionalFormatting sqref="B88:H88">
    <cfRule type="expression" dxfId="1180" priority="1066">
      <formula>$J88=1</formula>
    </cfRule>
    <cfRule type="expression" dxfId="1179" priority="1067">
      <formula>$J88=2</formula>
    </cfRule>
    <cfRule type="expression" dxfId="1178" priority="1068">
      <formula>$J88=3</formula>
    </cfRule>
  </conditionalFormatting>
  <conditionalFormatting sqref="B89:H89">
    <cfRule type="expression" dxfId="1177" priority="1063">
      <formula>$J89=1</formula>
    </cfRule>
    <cfRule type="expression" dxfId="1176" priority="1064">
      <formula>$J89=2</formula>
    </cfRule>
    <cfRule type="expression" dxfId="1175" priority="1065">
      <formula>$J89=3</formula>
    </cfRule>
  </conditionalFormatting>
  <conditionalFormatting sqref="B90:H90">
    <cfRule type="expression" dxfId="1174" priority="1060">
      <formula>$J90=1</formula>
    </cfRule>
    <cfRule type="expression" dxfId="1173" priority="1061">
      <formula>$J90=2</formula>
    </cfRule>
    <cfRule type="expression" dxfId="1172" priority="1062">
      <formula>$J90=3</formula>
    </cfRule>
  </conditionalFormatting>
  <conditionalFormatting sqref="B91:H91">
    <cfRule type="expression" dxfId="1171" priority="1057">
      <formula>$J91=1</formula>
    </cfRule>
    <cfRule type="expression" dxfId="1170" priority="1058">
      <formula>$J91=2</formula>
    </cfRule>
    <cfRule type="expression" dxfId="1169" priority="1059">
      <formula>$J91=3</formula>
    </cfRule>
  </conditionalFormatting>
  <conditionalFormatting sqref="B92:H92">
    <cfRule type="expression" dxfId="1168" priority="1054">
      <formula>$J92=1</formula>
    </cfRule>
    <cfRule type="expression" dxfId="1167" priority="1055">
      <formula>$J92=2</formula>
    </cfRule>
    <cfRule type="expression" dxfId="1166" priority="1056">
      <formula>$J92=3</formula>
    </cfRule>
  </conditionalFormatting>
  <conditionalFormatting sqref="B93:H93">
    <cfRule type="expression" dxfId="1165" priority="1051">
      <formula>$J93=1</formula>
    </cfRule>
    <cfRule type="expression" dxfId="1164" priority="1052">
      <formula>$J93=2</formula>
    </cfRule>
    <cfRule type="expression" dxfId="1163" priority="1053">
      <formula>$J93=3</formula>
    </cfRule>
  </conditionalFormatting>
  <conditionalFormatting sqref="B94:H94">
    <cfRule type="expression" dxfId="1162" priority="1048">
      <formula>$J94=1</formula>
    </cfRule>
    <cfRule type="expression" dxfId="1161" priority="1049">
      <formula>$J94=2</formula>
    </cfRule>
    <cfRule type="expression" dxfId="1160" priority="1050">
      <formula>$J94=3</formula>
    </cfRule>
  </conditionalFormatting>
  <conditionalFormatting sqref="B95:H95">
    <cfRule type="expression" dxfId="1159" priority="1045">
      <formula>$J95=1</formula>
    </cfRule>
    <cfRule type="expression" dxfId="1158" priority="1046">
      <formula>$J95=2</formula>
    </cfRule>
    <cfRule type="expression" dxfId="1157" priority="1047">
      <formula>$J95=3</formula>
    </cfRule>
  </conditionalFormatting>
  <conditionalFormatting sqref="B96:H96">
    <cfRule type="expression" dxfId="1156" priority="1042">
      <formula>$J96=1</formula>
    </cfRule>
    <cfRule type="expression" dxfId="1155" priority="1043">
      <formula>$J96=2</formula>
    </cfRule>
    <cfRule type="expression" dxfId="1154" priority="1044">
      <formula>$J96=3</formula>
    </cfRule>
  </conditionalFormatting>
  <conditionalFormatting sqref="B97:H97">
    <cfRule type="expression" dxfId="1153" priority="1039">
      <formula>$J97=1</formula>
    </cfRule>
    <cfRule type="expression" dxfId="1152" priority="1040">
      <formula>$J97=2</formula>
    </cfRule>
    <cfRule type="expression" dxfId="1151" priority="1041">
      <formula>$J97=3</formula>
    </cfRule>
  </conditionalFormatting>
  <conditionalFormatting sqref="B98:H98">
    <cfRule type="expression" dxfId="1150" priority="1036">
      <formula>$J98=1</formula>
    </cfRule>
    <cfRule type="expression" dxfId="1149" priority="1037">
      <formula>$J98=2</formula>
    </cfRule>
    <cfRule type="expression" dxfId="1148" priority="1038">
      <formula>$J98=3</formula>
    </cfRule>
  </conditionalFormatting>
  <conditionalFormatting sqref="B99:H99">
    <cfRule type="expression" dxfId="1147" priority="1033">
      <formula>$J99=1</formula>
    </cfRule>
    <cfRule type="expression" dxfId="1146" priority="1034">
      <formula>$J99=2</formula>
    </cfRule>
    <cfRule type="expression" dxfId="1145" priority="1035">
      <formula>$J99=3</formula>
    </cfRule>
  </conditionalFormatting>
  <conditionalFormatting sqref="B100:H100">
    <cfRule type="expression" dxfId="1144" priority="1030">
      <formula>$J100=1</formula>
    </cfRule>
    <cfRule type="expression" dxfId="1143" priority="1031">
      <formula>$J100=2</formula>
    </cfRule>
    <cfRule type="expression" dxfId="1142" priority="1032">
      <formula>$J100=3</formula>
    </cfRule>
  </conditionalFormatting>
  <conditionalFormatting sqref="B101:H101">
    <cfRule type="expression" dxfId="1141" priority="1027">
      <formula>$J101=1</formula>
    </cfRule>
    <cfRule type="expression" dxfId="1140" priority="1028">
      <formula>$J101=2</formula>
    </cfRule>
    <cfRule type="expression" dxfId="1139" priority="1029">
      <formula>$J101=3</formula>
    </cfRule>
  </conditionalFormatting>
  <conditionalFormatting sqref="B102:H102">
    <cfRule type="expression" dxfId="1138" priority="1024">
      <formula>$J102=1</formula>
    </cfRule>
    <cfRule type="expression" dxfId="1137" priority="1025">
      <formula>$J102=2</formula>
    </cfRule>
    <cfRule type="expression" dxfId="1136" priority="1026">
      <formula>$J102=3</formula>
    </cfRule>
  </conditionalFormatting>
  <conditionalFormatting sqref="B103:H103">
    <cfRule type="expression" dxfId="1135" priority="1021">
      <formula>$J103=1</formula>
    </cfRule>
    <cfRule type="expression" dxfId="1134" priority="1022">
      <formula>$J103=2</formula>
    </cfRule>
    <cfRule type="expression" dxfId="1133" priority="1023">
      <formula>$J103=3</formula>
    </cfRule>
  </conditionalFormatting>
  <conditionalFormatting sqref="B104:H104">
    <cfRule type="expression" dxfId="1132" priority="1018">
      <formula>$J104=1</formula>
    </cfRule>
    <cfRule type="expression" dxfId="1131" priority="1019">
      <formula>$J104=2</formula>
    </cfRule>
    <cfRule type="expression" dxfId="1130" priority="1020">
      <formula>$J104=3</formula>
    </cfRule>
  </conditionalFormatting>
  <conditionalFormatting sqref="B105:H105">
    <cfRule type="expression" dxfId="1129" priority="1015">
      <formula>$J105=1</formula>
    </cfRule>
    <cfRule type="expression" dxfId="1128" priority="1016">
      <formula>$J105=2</formula>
    </cfRule>
    <cfRule type="expression" dxfId="1127" priority="1017">
      <formula>$J105=3</formula>
    </cfRule>
  </conditionalFormatting>
  <conditionalFormatting sqref="B106:H106">
    <cfRule type="expression" dxfId="1126" priority="1012">
      <formula>$J106=1</formula>
    </cfRule>
    <cfRule type="expression" dxfId="1125" priority="1013">
      <formula>$J106=2</formula>
    </cfRule>
    <cfRule type="expression" dxfId="1124" priority="1014">
      <formula>$J106=3</formula>
    </cfRule>
  </conditionalFormatting>
  <conditionalFormatting sqref="B107:H107">
    <cfRule type="expression" dxfId="1123" priority="1009">
      <formula>$J107=1</formula>
    </cfRule>
    <cfRule type="expression" dxfId="1122" priority="1010">
      <formula>$J107=2</formula>
    </cfRule>
    <cfRule type="expression" dxfId="1121" priority="1011">
      <formula>$J107=3</formula>
    </cfRule>
  </conditionalFormatting>
  <conditionalFormatting sqref="B121:H121">
    <cfRule type="expression" dxfId="1120" priority="1006">
      <formula>$J121=1</formula>
    </cfRule>
    <cfRule type="expression" dxfId="1119" priority="1007">
      <formula>$J121=2</formula>
    </cfRule>
    <cfRule type="expression" dxfId="1118" priority="1008">
      <formula>$J121=3</formula>
    </cfRule>
  </conditionalFormatting>
  <conditionalFormatting sqref="B122:H122">
    <cfRule type="expression" dxfId="1117" priority="1003">
      <formula>$J122=1</formula>
    </cfRule>
    <cfRule type="expression" dxfId="1116" priority="1004">
      <formula>$J122=2</formula>
    </cfRule>
    <cfRule type="expression" dxfId="1115" priority="1005">
      <formula>$J122=3</formula>
    </cfRule>
  </conditionalFormatting>
  <conditionalFormatting sqref="B123:H123">
    <cfRule type="expression" dxfId="1114" priority="1000">
      <formula>$J123=1</formula>
    </cfRule>
    <cfRule type="expression" dxfId="1113" priority="1001">
      <formula>$J123=2</formula>
    </cfRule>
    <cfRule type="expression" dxfId="1112" priority="1002">
      <formula>$J123=3</formula>
    </cfRule>
  </conditionalFormatting>
  <conditionalFormatting sqref="B124:H124">
    <cfRule type="expression" dxfId="1111" priority="997">
      <formula>$J124=1</formula>
    </cfRule>
    <cfRule type="expression" dxfId="1110" priority="998">
      <formula>$J124=2</formula>
    </cfRule>
    <cfRule type="expression" dxfId="1109" priority="999">
      <formula>$J124=3</formula>
    </cfRule>
  </conditionalFormatting>
  <conditionalFormatting sqref="B125:H125">
    <cfRule type="expression" dxfId="1108" priority="994">
      <formula>$J125=1</formula>
    </cfRule>
    <cfRule type="expression" dxfId="1107" priority="995">
      <formula>$J125=2</formula>
    </cfRule>
    <cfRule type="expression" dxfId="1106" priority="996">
      <formula>$J125=3</formula>
    </cfRule>
  </conditionalFormatting>
  <conditionalFormatting sqref="B126:H126">
    <cfRule type="expression" dxfId="1105" priority="991">
      <formula>$J126=1</formula>
    </cfRule>
    <cfRule type="expression" dxfId="1104" priority="992">
      <formula>$J126=2</formula>
    </cfRule>
    <cfRule type="expression" dxfId="1103" priority="993">
      <formula>$J126=3</formula>
    </cfRule>
  </conditionalFormatting>
  <conditionalFormatting sqref="B127:H127">
    <cfRule type="expression" dxfId="1102" priority="988">
      <formula>$J127=1</formula>
    </cfRule>
    <cfRule type="expression" dxfId="1101" priority="989">
      <formula>$J127=2</formula>
    </cfRule>
    <cfRule type="expression" dxfId="1100" priority="990">
      <formula>$J127=3</formula>
    </cfRule>
  </conditionalFormatting>
  <conditionalFormatting sqref="B128:H128">
    <cfRule type="expression" dxfId="1099" priority="985">
      <formula>$J128=1</formula>
    </cfRule>
    <cfRule type="expression" dxfId="1098" priority="986">
      <formula>$J128=2</formula>
    </cfRule>
    <cfRule type="expression" dxfId="1097" priority="987">
      <formula>$J128=3</formula>
    </cfRule>
  </conditionalFormatting>
  <conditionalFormatting sqref="B129:H129">
    <cfRule type="expression" dxfId="1096" priority="982">
      <formula>$J129=1</formula>
    </cfRule>
    <cfRule type="expression" dxfId="1095" priority="983">
      <formula>$J129=2</formula>
    </cfRule>
    <cfRule type="expression" dxfId="1094" priority="984">
      <formula>$J129=3</formula>
    </cfRule>
  </conditionalFormatting>
  <conditionalFormatting sqref="B130:H130">
    <cfRule type="expression" dxfId="1093" priority="979">
      <formula>$J130=1</formula>
    </cfRule>
    <cfRule type="expression" dxfId="1092" priority="980">
      <formula>$J130=2</formula>
    </cfRule>
    <cfRule type="expression" dxfId="1091" priority="981">
      <formula>$J130=3</formula>
    </cfRule>
  </conditionalFormatting>
  <conditionalFormatting sqref="B131:H131">
    <cfRule type="expression" dxfId="1090" priority="976">
      <formula>$J131=1</formula>
    </cfRule>
    <cfRule type="expression" dxfId="1089" priority="977">
      <formula>$J131=2</formula>
    </cfRule>
    <cfRule type="expression" dxfId="1088" priority="978">
      <formula>$J131=3</formula>
    </cfRule>
  </conditionalFormatting>
  <conditionalFormatting sqref="B132:H132">
    <cfRule type="expression" dxfId="1087" priority="973">
      <formula>$J132=1</formula>
    </cfRule>
    <cfRule type="expression" dxfId="1086" priority="974">
      <formula>$J132=2</formula>
    </cfRule>
    <cfRule type="expression" dxfId="1085" priority="975">
      <formula>$J132=3</formula>
    </cfRule>
  </conditionalFormatting>
  <conditionalFormatting sqref="B133:H133">
    <cfRule type="expression" dxfId="1084" priority="970">
      <formula>$J133=1</formula>
    </cfRule>
    <cfRule type="expression" dxfId="1083" priority="971">
      <formula>$J133=2</formula>
    </cfRule>
    <cfRule type="expression" dxfId="1082" priority="972">
      <formula>$J133=3</formula>
    </cfRule>
  </conditionalFormatting>
  <conditionalFormatting sqref="B134:H134">
    <cfRule type="expression" dxfId="1081" priority="967">
      <formula>$J134=1</formula>
    </cfRule>
    <cfRule type="expression" dxfId="1080" priority="968">
      <formula>$J134=2</formula>
    </cfRule>
    <cfRule type="expression" dxfId="1079" priority="969">
      <formula>$J134=3</formula>
    </cfRule>
  </conditionalFormatting>
  <conditionalFormatting sqref="B135:H135">
    <cfRule type="expression" dxfId="1078" priority="964">
      <formula>$J135=1</formula>
    </cfRule>
    <cfRule type="expression" dxfId="1077" priority="965">
      <formula>$J135=2</formula>
    </cfRule>
    <cfRule type="expression" dxfId="1076" priority="966">
      <formula>$J135=3</formula>
    </cfRule>
  </conditionalFormatting>
  <conditionalFormatting sqref="B136:H136">
    <cfRule type="expression" dxfId="1075" priority="961">
      <formula>$J136=1</formula>
    </cfRule>
    <cfRule type="expression" dxfId="1074" priority="962">
      <formula>$J136=2</formula>
    </cfRule>
    <cfRule type="expression" dxfId="1073" priority="963">
      <formula>$J136=3</formula>
    </cfRule>
  </conditionalFormatting>
  <conditionalFormatting sqref="B137:H137">
    <cfRule type="expression" dxfId="1072" priority="958">
      <formula>$J137=1</formula>
    </cfRule>
    <cfRule type="expression" dxfId="1071" priority="959">
      <formula>$J137=2</formula>
    </cfRule>
    <cfRule type="expression" dxfId="1070" priority="960">
      <formula>$J137=3</formula>
    </cfRule>
  </conditionalFormatting>
  <conditionalFormatting sqref="B138:H138">
    <cfRule type="expression" dxfId="1069" priority="955">
      <formula>$J138=1</formula>
    </cfRule>
    <cfRule type="expression" dxfId="1068" priority="956">
      <formula>$J138=2</formula>
    </cfRule>
    <cfRule type="expression" dxfId="1067" priority="957">
      <formula>$J138=3</formula>
    </cfRule>
  </conditionalFormatting>
  <conditionalFormatting sqref="B139:H139">
    <cfRule type="expression" dxfId="1066" priority="952">
      <formula>$J139=1</formula>
    </cfRule>
    <cfRule type="expression" dxfId="1065" priority="953">
      <formula>$J139=2</formula>
    </cfRule>
    <cfRule type="expression" dxfId="1064" priority="954">
      <formula>$J139=3</formula>
    </cfRule>
  </conditionalFormatting>
  <conditionalFormatting sqref="B140:H140">
    <cfRule type="expression" dxfId="1063" priority="949">
      <formula>$J140=1</formula>
    </cfRule>
    <cfRule type="expression" dxfId="1062" priority="950">
      <formula>$J140=2</formula>
    </cfRule>
    <cfRule type="expression" dxfId="1061" priority="951">
      <formula>$J140=3</formula>
    </cfRule>
  </conditionalFormatting>
  <conditionalFormatting sqref="B141:H141">
    <cfRule type="expression" dxfId="1060" priority="946">
      <formula>$J141=1</formula>
    </cfRule>
    <cfRule type="expression" dxfId="1059" priority="947">
      <formula>$J141=2</formula>
    </cfRule>
    <cfRule type="expression" dxfId="1058" priority="948">
      <formula>$J141=3</formula>
    </cfRule>
  </conditionalFormatting>
  <conditionalFormatting sqref="B142:H142">
    <cfRule type="expression" dxfId="1057" priority="943">
      <formula>$J142=1</formula>
    </cfRule>
    <cfRule type="expression" dxfId="1056" priority="944">
      <formula>$J142=2</formula>
    </cfRule>
    <cfRule type="expression" dxfId="1055" priority="945">
      <formula>$J142=3</formula>
    </cfRule>
  </conditionalFormatting>
  <conditionalFormatting sqref="B143:H143">
    <cfRule type="expression" dxfId="1054" priority="940">
      <formula>$J143=1</formula>
    </cfRule>
    <cfRule type="expression" dxfId="1053" priority="941">
      <formula>$J143=2</formula>
    </cfRule>
    <cfRule type="expression" dxfId="1052" priority="942">
      <formula>$J143=3</formula>
    </cfRule>
  </conditionalFormatting>
  <conditionalFormatting sqref="B144:H144">
    <cfRule type="expression" dxfId="1051" priority="937">
      <formula>$J144=1</formula>
    </cfRule>
    <cfRule type="expression" dxfId="1050" priority="938">
      <formula>$J144=2</formula>
    </cfRule>
    <cfRule type="expression" dxfId="1049" priority="939">
      <formula>$J144=3</formula>
    </cfRule>
  </conditionalFormatting>
  <conditionalFormatting sqref="B158:H158">
    <cfRule type="expression" dxfId="1048" priority="934">
      <formula>$J158=1</formula>
    </cfRule>
    <cfRule type="expression" dxfId="1047" priority="935">
      <formula>$J158=2</formula>
    </cfRule>
    <cfRule type="expression" dxfId="1046" priority="936">
      <formula>$J158=3</formula>
    </cfRule>
  </conditionalFormatting>
  <conditionalFormatting sqref="B159:H159">
    <cfRule type="expression" dxfId="1045" priority="931">
      <formula>$J159=1</formula>
    </cfRule>
    <cfRule type="expression" dxfId="1044" priority="932">
      <formula>$J159=2</formula>
    </cfRule>
    <cfRule type="expression" dxfId="1043" priority="933">
      <formula>$J159=3</formula>
    </cfRule>
  </conditionalFormatting>
  <conditionalFormatting sqref="B160:H160">
    <cfRule type="expression" dxfId="1042" priority="928">
      <formula>$J160=1</formula>
    </cfRule>
    <cfRule type="expression" dxfId="1041" priority="929">
      <formula>$J160=2</formula>
    </cfRule>
    <cfRule type="expression" dxfId="1040" priority="930">
      <formula>$J160=3</formula>
    </cfRule>
  </conditionalFormatting>
  <conditionalFormatting sqref="B161:H161">
    <cfRule type="expression" dxfId="1039" priority="925">
      <formula>$J161=1</formula>
    </cfRule>
    <cfRule type="expression" dxfId="1038" priority="926">
      <formula>$J161=2</formula>
    </cfRule>
    <cfRule type="expression" dxfId="1037" priority="927">
      <formula>$J161=3</formula>
    </cfRule>
  </conditionalFormatting>
  <conditionalFormatting sqref="B162:H162">
    <cfRule type="expression" dxfId="1036" priority="922">
      <formula>$J162=1</formula>
    </cfRule>
    <cfRule type="expression" dxfId="1035" priority="923">
      <formula>$J162=2</formula>
    </cfRule>
    <cfRule type="expression" dxfId="1034" priority="924">
      <formula>$J162=3</formula>
    </cfRule>
  </conditionalFormatting>
  <conditionalFormatting sqref="B163:H163">
    <cfRule type="expression" dxfId="1033" priority="919">
      <formula>$J163=1</formula>
    </cfRule>
    <cfRule type="expression" dxfId="1032" priority="920">
      <formula>$J163=2</formula>
    </cfRule>
    <cfRule type="expression" dxfId="1031" priority="921">
      <formula>$J163=3</formula>
    </cfRule>
  </conditionalFormatting>
  <conditionalFormatting sqref="B164:H164">
    <cfRule type="expression" dxfId="1030" priority="916">
      <formula>$J164=1</formula>
    </cfRule>
    <cfRule type="expression" dxfId="1029" priority="917">
      <formula>$J164=2</formula>
    </cfRule>
    <cfRule type="expression" dxfId="1028" priority="918">
      <formula>$J164=3</formula>
    </cfRule>
  </conditionalFormatting>
  <conditionalFormatting sqref="B165:H165">
    <cfRule type="expression" dxfId="1027" priority="913">
      <formula>$J165=1</formula>
    </cfRule>
    <cfRule type="expression" dxfId="1026" priority="914">
      <formula>$J165=2</formula>
    </cfRule>
    <cfRule type="expression" dxfId="1025" priority="915">
      <formula>$J165=3</formula>
    </cfRule>
  </conditionalFormatting>
  <conditionalFormatting sqref="B166:H166">
    <cfRule type="expression" dxfId="1024" priority="910">
      <formula>$J166=1</formula>
    </cfRule>
    <cfRule type="expression" dxfId="1023" priority="911">
      <formula>$J166=2</formula>
    </cfRule>
    <cfRule type="expression" dxfId="1022" priority="912">
      <formula>$J166=3</formula>
    </cfRule>
  </conditionalFormatting>
  <conditionalFormatting sqref="B167:H167">
    <cfRule type="expression" dxfId="1021" priority="907">
      <formula>$J167=1</formula>
    </cfRule>
    <cfRule type="expression" dxfId="1020" priority="908">
      <formula>$J167=2</formula>
    </cfRule>
    <cfRule type="expression" dxfId="1019" priority="909">
      <formula>$J167=3</formula>
    </cfRule>
  </conditionalFormatting>
  <conditionalFormatting sqref="B168:H168">
    <cfRule type="expression" dxfId="1018" priority="904">
      <formula>$J168=1</formula>
    </cfRule>
    <cfRule type="expression" dxfId="1017" priority="905">
      <formula>$J168=2</formula>
    </cfRule>
    <cfRule type="expression" dxfId="1016" priority="906">
      <formula>$J168=3</formula>
    </cfRule>
  </conditionalFormatting>
  <conditionalFormatting sqref="B169:H169">
    <cfRule type="expression" dxfId="1015" priority="901">
      <formula>$J169=1</formula>
    </cfRule>
    <cfRule type="expression" dxfId="1014" priority="902">
      <formula>$J169=2</formula>
    </cfRule>
    <cfRule type="expression" dxfId="1013" priority="903">
      <formula>$J169=3</formula>
    </cfRule>
  </conditionalFormatting>
  <conditionalFormatting sqref="B170:H170">
    <cfRule type="expression" dxfId="1012" priority="898">
      <formula>$J170=1</formula>
    </cfRule>
    <cfRule type="expression" dxfId="1011" priority="899">
      <formula>$J170=2</formula>
    </cfRule>
    <cfRule type="expression" dxfId="1010" priority="900">
      <formula>$J170=3</formula>
    </cfRule>
  </conditionalFormatting>
  <conditionalFormatting sqref="B171:H171">
    <cfRule type="expression" dxfId="1009" priority="895">
      <formula>$J171=1</formula>
    </cfRule>
    <cfRule type="expression" dxfId="1008" priority="896">
      <formula>$J171=2</formula>
    </cfRule>
    <cfRule type="expression" dxfId="1007" priority="897">
      <formula>$J171=3</formula>
    </cfRule>
  </conditionalFormatting>
  <conditionalFormatting sqref="B172:H172">
    <cfRule type="expression" dxfId="1006" priority="892">
      <formula>$J172=1</formula>
    </cfRule>
    <cfRule type="expression" dxfId="1005" priority="893">
      <formula>$J172=2</formula>
    </cfRule>
    <cfRule type="expression" dxfId="1004" priority="894">
      <formula>$J172=3</formula>
    </cfRule>
  </conditionalFormatting>
  <conditionalFormatting sqref="B173:H173">
    <cfRule type="expression" dxfId="1003" priority="889">
      <formula>$J173=1</formula>
    </cfRule>
    <cfRule type="expression" dxfId="1002" priority="890">
      <formula>$J173=2</formula>
    </cfRule>
    <cfRule type="expression" dxfId="1001" priority="891">
      <formula>$J173=3</formula>
    </cfRule>
  </conditionalFormatting>
  <conditionalFormatting sqref="B174:H174">
    <cfRule type="expression" dxfId="1000" priority="886">
      <formula>$J174=1</formula>
    </cfRule>
    <cfRule type="expression" dxfId="999" priority="887">
      <formula>$J174=2</formula>
    </cfRule>
    <cfRule type="expression" dxfId="998" priority="888">
      <formula>$J174=3</formula>
    </cfRule>
  </conditionalFormatting>
  <conditionalFormatting sqref="B175:H175">
    <cfRule type="expression" dxfId="997" priority="883">
      <formula>$J175=1</formula>
    </cfRule>
    <cfRule type="expression" dxfId="996" priority="884">
      <formula>$J175=2</formula>
    </cfRule>
    <cfRule type="expression" dxfId="995" priority="885">
      <formula>$J175=3</formula>
    </cfRule>
  </conditionalFormatting>
  <conditionalFormatting sqref="B176:H176">
    <cfRule type="expression" dxfId="994" priority="880">
      <formula>$J176=1</formula>
    </cfRule>
    <cfRule type="expression" dxfId="993" priority="881">
      <formula>$J176=2</formula>
    </cfRule>
    <cfRule type="expression" dxfId="992" priority="882">
      <formula>$J176=3</formula>
    </cfRule>
  </conditionalFormatting>
  <conditionalFormatting sqref="B177:H177">
    <cfRule type="expression" dxfId="991" priority="877">
      <formula>$J177=1</formula>
    </cfRule>
    <cfRule type="expression" dxfId="990" priority="878">
      <formula>$J177=2</formula>
    </cfRule>
    <cfRule type="expression" dxfId="989" priority="879">
      <formula>$J177=3</formula>
    </cfRule>
  </conditionalFormatting>
  <conditionalFormatting sqref="B178:H178">
    <cfRule type="expression" dxfId="988" priority="874">
      <formula>$J178=1</formula>
    </cfRule>
    <cfRule type="expression" dxfId="987" priority="875">
      <formula>$J178=2</formula>
    </cfRule>
    <cfRule type="expression" dxfId="986" priority="876">
      <formula>$J178=3</formula>
    </cfRule>
  </conditionalFormatting>
  <conditionalFormatting sqref="B179:H179">
    <cfRule type="expression" dxfId="985" priority="871">
      <formula>$J179=1</formula>
    </cfRule>
    <cfRule type="expression" dxfId="984" priority="872">
      <formula>$J179=2</formula>
    </cfRule>
    <cfRule type="expression" dxfId="983" priority="873">
      <formula>$J179=3</formula>
    </cfRule>
  </conditionalFormatting>
  <conditionalFormatting sqref="B180:H180">
    <cfRule type="expression" dxfId="982" priority="868">
      <formula>$J180=1</formula>
    </cfRule>
    <cfRule type="expression" dxfId="981" priority="869">
      <formula>$J180=2</formula>
    </cfRule>
    <cfRule type="expression" dxfId="980" priority="870">
      <formula>$J180=3</formula>
    </cfRule>
  </conditionalFormatting>
  <conditionalFormatting sqref="B181:H181">
    <cfRule type="expression" dxfId="979" priority="865">
      <formula>$J181=1</formula>
    </cfRule>
    <cfRule type="expression" dxfId="978" priority="866">
      <formula>$J181=2</formula>
    </cfRule>
    <cfRule type="expression" dxfId="977" priority="867">
      <formula>$J181=3</formula>
    </cfRule>
  </conditionalFormatting>
  <conditionalFormatting sqref="B195:H195">
    <cfRule type="expression" dxfId="976" priority="862">
      <formula>$J195=1</formula>
    </cfRule>
    <cfRule type="expression" dxfId="975" priority="863">
      <formula>$J195=2</formula>
    </cfRule>
    <cfRule type="expression" dxfId="974" priority="864">
      <formula>$J195=3</formula>
    </cfRule>
  </conditionalFormatting>
  <conditionalFormatting sqref="B196:H196">
    <cfRule type="expression" dxfId="973" priority="859">
      <formula>$J196=1</formula>
    </cfRule>
    <cfRule type="expression" dxfId="972" priority="860">
      <formula>$J196=2</formula>
    </cfRule>
    <cfRule type="expression" dxfId="971" priority="861">
      <formula>$J196=3</formula>
    </cfRule>
  </conditionalFormatting>
  <conditionalFormatting sqref="B197:H197">
    <cfRule type="expression" dxfId="970" priority="856">
      <formula>$J197=1</formula>
    </cfRule>
    <cfRule type="expression" dxfId="969" priority="857">
      <formula>$J197=2</formula>
    </cfRule>
    <cfRule type="expression" dxfId="968" priority="858">
      <formula>$J197=3</formula>
    </cfRule>
  </conditionalFormatting>
  <conditionalFormatting sqref="B198:H198">
    <cfRule type="expression" dxfId="967" priority="853">
      <formula>$J198=1</formula>
    </cfRule>
    <cfRule type="expression" dxfId="966" priority="854">
      <formula>$J198=2</formula>
    </cfRule>
    <cfRule type="expression" dxfId="965" priority="855">
      <formula>$J198=3</formula>
    </cfRule>
  </conditionalFormatting>
  <conditionalFormatting sqref="B199:H199">
    <cfRule type="expression" dxfId="964" priority="850">
      <formula>$J199=1</formula>
    </cfRule>
    <cfRule type="expression" dxfId="963" priority="851">
      <formula>$J199=2</formula>
    </cfRule>
    <cfRule type="expression" dxfId="962" priority="852">
      <formula>$J199=3</formula>
    </cfRule>
  </conditionalFormatting>
  <conditionalFormatting sqref="B200:H200">
    <cfRule type="expression" dxfId="961" priority="847">
      <formula>$J200=1</formula>
    </cfRule>
    <cfRule type="expression" dxfId="960" priority="848">
      <formula>$J200=2</formula>
    </cfRule>
    <cfRule type="expression" dxfId="959" priority="849">
      <formula>$J200=3</formula>
    </cfRule>
  </conditionalFormatting>
  <conditionalFormatting sqref="B201:H201">
    <cfRule type="expression" dxfId="958" priority="844">
      <formula>$J201=1</formula>
    </cfRule>
    <cfRule type="expression" dxfId="957" priority="845">
      <formula>$J201=2</formula>
    </cfRule>
    <cfRule type="expression" dxfId="956" priority="846">
      <formula>$J201=3</formula>
    </cfRule>
  </conditionalFormatting>
  <conditionalFormatting sqref="B202:H202">
    <cfRule type="expression" dxfId="955" priority="841">
      <formula>$J202=1</formula>
    </cfRule>
    <cfRule type="expression" dxfId="954" priority="842">
      <formula>$J202=2</formula>
    </cfRule>
    <cfRule type="expression" dxfId="953" priority="843">
      <formula>$J202=3</formula>
    </cfRule>
  </conditionalFormatting>
  <conditionalFormatting sqref="B203:H203">
    <cfRule type="expression" dxfId="952" priority="838">
      <formula>$J203=1</formula>
    </cfRule>
    <cfRule type="expression" dxfId="951" priority="839">
      <formula>$J203=2</formula>
    </cfRule>
    <cfRule type="expression" dxfId="950" priority="840">
      <formula>$J203=3</formula>
    </cfRule>
  </conditionalFormatting>
  <conditionalFormatting sqref="B204:H204">
    <cfRule type="expression" dxfId="949" priority="835">
      <formula>$J204=1</formula>
    </cfRule>
    <cfRule type="expression" dxfId="948" priority="836">
      <formula>$J204=2</formula>
    </cfRule>
    <cfRule type="expression" dxfId="947" priority="837">
      <formula>$J204=3</formula>
    </cfRule>
  </conditionalFormatting>
  <conditionalFormatting sqref="B205:H205">
    <cfRule type="expression" dxfId="946" priority="832">
      <formula>$J205=1</formula>
    </cfRule>
    <cfRule type="expression" dxfId="945" priority="833">
      <formula>$J205=2</formula>
    </cfRule>
    <cfRule type="expression" dxfId="944" priority="834">
      <formula>$J205=3</formula>
    </cfRule>
  </conditionalFormatting>
  <conditionalFormatting sqref="B206:H206">
    <cfRule type="expression" dxfId="943" priority="829">
      <formula>$J206=1</formula>
    </cfRule>
    <cfRule type="expression" dxfId="942" priority="830">
      <formula>$J206=2</formula>
    </cfRule>
    <cfRule type="expression" dxfId="941" priority="831">
      <formula>$J206=3</formula>
    </cfRule>
  </conditionalFormatting>
  <conditionalFormatting sqref="B207:H207">
    <cfRule type="expression" dxfId="940" priority="826">
      <formula>$J207=1</formula>
    </cfRule>
    <cfRule type="expression" dxfId="939" priority="827">
      <formula>$J207=2</formula>
    </cfRule>
    <cfRule type="expression" dxfId="938" priority="828">
      <formula>$J207=3</formula>
    </cfRule>
  </conditionalFormatting>
  <conditionalFormatting sqref="B208:H208">
    <cfRule type="expression" dxfId="937" priority="823">
      <formula>$J208=1</formula>
    </cfRule>
    <cfRule type="expression" dxfId="936" priority="824">
      <formula>$J208=2</formula>
    </cfRule>
    <cfRule type="expression" dxfId="935" priority="825">
      <formula>$J208=3</formula>
    </cfRule>
  </conditionalFormatting>
  <conditionalFormatting sqref="B209:H209">
    <cfRule type="expression" dxfId="934" priority="820">
      <formula>$J209=1</formula>
    </cfRule>
    <cfRule type="expression" dxfId="933" priority="821">
      <formula>$J209=2</formula>
    </cfRule>
    <cfRule type="expression" dxfId="932" priority="822">
      <formula>$J209=3</formula>
    </cfRule>
  </conditionalFormatting>
  <conditionalFormatting sqref="B210:H210">
    <cfRule type="expression" dxfId="931" priority="817">
      <formula>$J210=1</formula>
    </cfRule>
    <cfRule type="expression" dxfId="930" priority="818">
      <formula>$J210=2</formula>
    </cfRule>
    <cfRule type="expression" dxfId="929" priority="819">
      <formula>$J210=3</formula>
    </cfRule>
  </conditionalFormatting>
  <conditionalFormatting sqref="B211:H211">
    <cfRule type="expression" dxfId="928" priority="814">
      <formula>$J211=1</formula>
    </cfRule>
    <cfRule type="expression" dxfId="927" priority="815">
      <formula>$J211=2</formula>
    </cfRule>
    <cfRule type="expression" dxfId="926" priority="816">
      <formula>$J211=3</formula>
    </cfRule>
  </conditionalFormatting>
  <conditionalFormatting sqref="B212:H212">
    <cfRule type="expression" dxfId="925" priority="811">
      <formula>$J212=1</formula>
    </cfRule>
    <cfRule type="expression" dxfId="924" priority="812">
      <formula>$J212=2</formula>
    </cfRule>
    <cfRule type="expression" dxfId="923" priority="813">
      <formula>$J212=3</formula>
    </cfRule>
  </conditionalFormatting>
  <conditionalFormatting sqref="B213:H213">
    <cfRule type="expression" dxfId="922" priority="808">
      <formula>$J213=1</formula>
    </cfRule>
    <cfRule type="expression" dxfId="921" priority="809">
      <formula>$J213=2</formula>
    </cfRule>
    <cfRule type="expression" dxfId="920" priority="810">
      <formula>$J213=3</formula>
    </cfRule>
  </conditionalFormatting>
  <conditionalFormatting sqref="B214:H214">
    <cfRule type="expression" dxfId="919" priority="805">
      <formula>$J214=1</formula>
    </cfRule>
    <cfRule type="expression" dxfId="918" priority="806">
      <formula>$J214=2</formula>
    </cfRule>
    <cfRule type="expression" dxfId="917" priority="807">
      <formula>$J214=3</formula>
    </cfRule>
  </conditionalFormatting>
  <conditionalFormatting sqref="B215:H215">
    <cfRule type="expression" dxfId="916" priority="802">
      <formula>$J215=1</formula>
    </cfRule>
    <cfRule type="expression" dxfId="915" priority="803">
      <formula>$J215=2</formula>
    </cfRule>
    <cfRule type="expression" dxfId="914" priority="804">
      <formula>$J215=3</formula>
    </cfRule>
  </conditionalFormatting>
  <conditionalFormatting sqref="B216:H216">
    <cfRule type="expression" dxfId="913" priority="799">
      <formula>$J216=1</formula>
    </cfRule>
    <cfRule type="expression" dxfId="912" priority="800">
      <formula>$J216=2</formula>
    </cfRule>
    <cfRule type="expression" dxfId="911" priority="801">
      <formula>$J216=3</formula>
    </cfRule>
  </conditionalFormatting>
  <conditionalFormatting sqref="B217:H217">
    <cfRule type="expression" dxfId="910" priority="796">
      <formula>$J217=1</formula>
    </cfRule>
    <cfRule type="expression" dxfId="909" priority="797">
      <formula>$J217=2</formula>
    </cfRule>
    <cfRule type="expression" dxfId="908" priority="798">
      <formula>$J217=3</formula>
    </cfRule>
  </conditionalFormatting>
  <conditionalFormatting sqref="B218:H218">
    <cfRule type="expression" dxfId="907" priority="793">
      <formula>$J218=1</formula>
    </cfRule>
    <cfRule type="expression" dxfId="906" priority="794">
      <formula>$J218=2</formula>
    </cfRule>
    <cfRule type="expression" dxfId="905" priority="795">
      <formula>$J218=3</formula>
    </cfRule>
  </conditionalFormatting>
  <conditionalFormatting sqref="B232:H232">
    <cfRule type="expression" dxfId="904" priority="790">
      <formula>$J232=1</formula>
    </cfRule>
    <cfRule type="expression" dxfId="903" priority="791">
      <formula>$J232=2</formula>
    </cfRule>
    <cfRule type="expression" dxfId="902" priority="792">
      <formula>$J232=3</formula>
    </cfRule>
  </conditionalFormatting>
  <conditionalFormatting sqref="B233:H233">
    <cfRule type="expression" dxfId="901" priority="787">
      <formula>$J233=1</formula>
    </cfRule>
    <cfRule type="expression" dxfId="900" priority="788">
      <formula>$J233=2</formula>
    </cfRule>
    <cfRule type="expression" dxfId="899" priority="789">
      <formula>$J233=3</formula>
    </cfRule>
  </conditionalFormatting>
  <conditionalFormatting sqref="B234:H234">
    <cfRule type="expression" dxfId="898" priority="784">
      <formula>$J234=1</formula>
    </cfRule>
    <cfRule type="expression" dxfId="897" priority="785">
      <formula>$J234=2</formula>
    </cfRule>
    <cfRule type="expression" dxfId="896" priority="786">
      <formula>$J234=3</formula>
    </cfRule>
  </conditionalFormatting>
  <conditionalFormatting sqref="B235:H235">
    <cfRule type="expression" dxfId="895" priority="781">
      <formula>$J235=1</formula>
    </cfRule>
    <cfRule type="expression" dxfId="894" priority="782">
      <formula>$J235=2</formula>
    </cfRule>
    <cfRule type="expression" dxfId="893" priority="783">
      <formula>$J235=3</formula>
    </cfRule>
  </conditionalFormatting>
  <conditionalFormatting sqref="B236:H236">
    <cfRule type="expression" dxfId="892" priority="778">
      <formula>$J236=1</formula>
    </cfRule>
    <cfRule type="expression" dxfId="891" priority="779">
      <formula>$J236=2</formula>
    </cfRule>
    <cfRule type="expression" dxfId="890" priority="780">
      <formula>$J236=3</formula>
    </cfRule>
  </conditionalFormatting>
  <conditionalFormatting sqref="B237:H237">
    <cfRule type="expression" dxfId="889" priority="775">
      <formula>$J237=1</formula>
    </cfRule>
    <cfRule type="expression" dxfId="888" priority="776">
      <formula>$J237=2</formula>
    </cfRule>
    <cfRule type="expression" dxfId="887" priority="777">
      <formula>$J237=3</formula>
    </cfRule>
  </conditionalFormatting>
  <conditionalFormatting sqref="B238:H238">
    <cfRule type="expression" dxfId="886" priority="772">
      <formula>$J238=1</formula>
    </cfRule>
    <cfRule type="expression" dxfId="885" priority="773">
      <formula>$J238=2</formula>
    </cfRule>
    <cfRule type="expression" dxfId="884" priority="774">
      <formula>$J238=3</formula>
    </cfRule>
  </conditionalFormatting>
  <conditionalFormatting sqref="B239:H239">
    <cfRule type="expression" dxfId="883" priority="769">
      <formula>$J239=1</formula>
    </cfRule>
    <cfRule type="expression" dxfId="882" priority="770">
      <formula>$J239=2</formula>
    </cfRule>
    <cfRule type="expression" dxfId="881" priority="771">
      <formula>$J239=3</formula>
    </cfRule>
  </conditionalFormatting>
  <conditionalFormatting sqref="B240:H240">
    <cfRule type="expression" dxfId="880" priority="766">
      <formula>$J240=1</formula>
    </cfRule>
    <cfRule type="expression" dxfId="879" priority="767">
      <formula>$J240=2</formula>
    </cfRule>
    <cfRule type="expression" dxfId="878" priority="768">
      <formula>$J240=3</formula>
    </cfRule>
  </conditionalFormatting>
  <conditionalFormatting sqref="B241:H241">
    <cfRule type="expression" dxfId="877" priority="763">
      <formula>$J241=1</formula>
    </cfRule>
    <cfRule type="expression" dxfId="876" priority="764">
      <formula>$J241=2</formula>
    </cfRule>
    <cfRule type="expression" dxfId="875" priority="765">
      <formula>$J241=3</formula>
    </cfRule>
  </conditionalFormatting>
  <conditionalFormatting sqref="B242:H242">
    <cfRule type="expression" dxfId="874" priority="760">
      <formula>$J242=1</formula>
    </cfRule>
    <cfRule type="expression" dxfId="873" priority="761">
      <formula>$J242=2</formula>
    </cfRule>
    <cfRule type="expression" dxfId="872" priority="762">
      <formula>$J242=3</formula>
    </cfRule>
  </conditionalFormatting>
  <conditionalFormatting sqref="B243:H243">
    <cfRule type="expression" dxfId="871" priority="757">
      <formula>$J243=1</formula>
    </cfRule>
    <cfRule type="expression" dxfId="870" priority="758">
      <formula>$J243=2</formula>
    </cfRule>
    <cfRule type="expression" dxfId="869" priority="759">
      <formula>$J243=3</formula>
    </cfRule>
  </conditionalFormatting>
  <conditionalFormatting sqref="B244:H244">
    <cfRule type="expression" dxfId="868" priority="754">
      <formula>$J244=1</formula>
    </cfRule>
    <cfRule type="expression" dxfId="867" priority="755">
      <formula>$J244=2</formula>
    </cfRule>
    <cfRule type="expression" dxfId="866" priority="756">
      <formula>$J244=3</formula>
    </cfRule>
  </conditionalFormatting>
  <conditionalFormatting sqref="B245:H245">
    <cfRule type="expression" dxfId="865" priority="751">
      <formula>$J245=1</formula>
    </cfRule>
    <cfRule type="expression" dxfId="864" priority="752">
      <formula>$J245=2</formula>
    </cfRule>
    <cfRule type="expression" dxfId="863" priority="753">
      <formula>$J245=3</formula>
    </cfRule>
  </conditionalFormatting>
  <conditionalFormatting sqref="B246:H246">
    <cfRule type="expression" dxfId="862" priority="748">
      <formula>$J246=1</formula>
    </cfRule>
    <cfRule type="expression" dxfId="861" priority="749">
      <formula>$J246=2</formula>
    </cfRule>
    <cfRule type="expression" dxfId="860" priority="750">
      <formula>$J246=3</formula>
    </cfRule>
  </conditionalFormatting>
  <conditionalFormatting sqref="B247:H247">
    <cfRule type="expression" dxfId="859" priority="745">
      <formula>$J247=1</formula>
    </cfRule>
    <cfRule type="expression" dxfId="858" priority="746">
      <formula>$J247=2</formula>
    </cfRule>
    <cfRule type="expression" dxfId="857" priority="747">
      <formula>$J247=3</formula>
    </cfRule>
  </conditionalFormatting>
  <conditionalFormatting sqref="B248:H248">
    <cfRule type="expression" dxfId="856" priority="742">
      <formula>$J248=1</formula>
    </cfRule>
    <cfRule type="expression" dxfId="855" priority="743">
      <formula>$J248=2</formula>
    </cfRule>
    <cfRule type="expression" dxfId="854" priority="744">
      <formula>$J248=3</formula>
    </cfRule>
  </conditionalFormatting>
  <conditionalFormatting sqref="B249:H249">
    <cfRule type="expression" dxfId="853" priority="739">
      <formula>$J249=1</formula>
    </cfRule>
    <cfRule type="expression" dxfId="852" priority="740">
      <formula>$J249=2</formula>
    </cfRule>
    <cfRule type="expression" dxfId="851" priority="741">
      <formula>$J249=3</formula>
    </cfRule>
  </conditionalFormatting>
  <conditionalFormatting sqref="B250:H250">
    <cfRule type="expression" dxfId="850" priority="736">
      <formula>$J250=1</formula>
    </cfRule>
    <cfRule type="expression" dxfId="849" priority="737">
      <formula>$J250=2</formula>
    </cfRule>
    <cfRule type="expression" dxfId="848" priority="738">
      <formula>$J250=3</formula>
    </cfRule>
  </conditionalFormatting>
  <conditionalFormatting sqref="B251:H251">
    <cfRule type="expression" dxfId="847" priority="733">
      <formula>$J251=1</formula>
    </cfRule>
    <cfRule type="expression" dxfId="846" priority="734">
      <formula>$J251=2</formula>
    </cfRule>
    <cfRule type="expression" dxfId="845" priority="735">
      <formula>$J251=3</formula>
    </cfRule>
  </conditionalFormatting>
  <conditionalFormatting sqref="B252:H252">
    <cfRule type="expression" dxfId="844" priority="730">
      <formula>$J252=1</formula>
    </cfRule>
    <cfRule type="expression" dxfId="843" priority="731">
      <formula>$J252=2</formula>
    </cfRule>
    <cfRule type="expression" dxfId="842" priority="732">
      <formula>$J252=3</formula>
    </cfRule>
  </conditionalFormatting>
  <conditionalFormatting sqref="B253:H253">
    <cfRule type="expression" dxfId="841" priority="727">
      <formula>$J253=1</formula>
    </cfRule>
    <cfRule type="expression" dxfId="840" priority="728">
      <formula>$J253=2</formula>
    </cfRule>
    <cfRule type="expression" dxfId="839" priority="729">
      <formula>$J253=3</formula>
    </cfRule>
  </conditionalFormatting>
  <conditionalFormatting sqref="B254:H254">
    <cfRule type="expression" dxfId="838" priority="724">
      <formula>$J254=1</formula>
    </cfRule>
    <cfRule type="expression" dxfId="837" priority="725">
      <formula>$J254=2</formula>
    </cfRule>
    <cfRule type="expression" dxfId="836" priority="726">
      <formula>$J254=3</formula>
    </cfRule>
  </conditionalFormatting>
  <conditionalFormatting sqref="B255:H255">
    <cfRule type="expression" dxfId="835" priority="721">
      <formula>$J255=1</formula>
    </cfRule>
    <cfRule type="expression" dxfId="834" priority="722">
      <formula>$J255=2</formula>
    </cfRule>
    <cfRule type="expression" dxfId="833" priority="723">
      <formula>$J255=3</formula>
    </cfRule>
  </conditionalFormatting>
  <conditionalFormatting sqref="B269:H269">
    <cfRule type="expression" dxfId="832" priority="718">
      <formula>$J269=1</formula>
    </cfRule>
    <cfRule type="expression" dxfId="831" priority="719">
      <formula>$J269=2</formula>
    </cfRule>
    <cfRule type="expression" dxfId="830" priority="720">
      <formula>$J269=3</formula>
    </cfRule>
  </conditionalFormatting>
  <conditionalFormatting sqref="B270:H270">
    <cfRule type="expression" dxfId="829" priority="715">
      <formula>$J270=1</formula>
    </cfRule>
    <cfRule type="expression" dxfId="828" priority="716">
      <formula>$J270=2</formula>
    </cfRule>
    <cfRule type="expression" dxfId="827" priority="717">
      <formula>$J270=3</formula>
    </cfRule>
  </conditionalFormatting>
  <conditionalFormatting sqref="B271:H271">
    <cfRule type="expression" dxfId="826" priority="712">
      <formula>$J271=1</formula>
    </cfRule>
    <cfRule type="expression" dxfId="825" priority="713">
      <formula>$J271=2</formula>
    </cfRule>
    <cfRule type="expression" dxfId="824" priority="714">
      <formula>$J271=3</formula>
    </cfRule>
  </conditionalFormatting>
  <conditionalFormatting sqref="B272:H272">
    <cfRule type="expression" dxfId="823" priority="709">
      <formula>$J272=1</formula>
    </cfRule>
    <cfRule type="expression" dxfId="822" priority="710">
      <formula>$J272=2</formula>
    </cfRule>
    <cfRule type="expression" dxfId="821" priority="711">
      <formula>$J272=3</formula>
    </cfRule>
  </conditionalFormatting>
  <conditionalFormatting sqref="B273:H273">
    <cfRule type="expression" dxfId="820" priority="706">
      <formula>$J273=1</formula>
    </cfRule>
    <cfRule type="expression" dxfId="819" priority="707">
      <formula>$J273=2</formula>
    </cfRule>
    <cfRule type="expression" dxfId="818" priority="708">
      <formula>$J273=3</formula>
    </cfRule>
  </conditionalFormatting>
  <conditionalFormatting sqref="B274:H274">
    <cfRule type="expression" dxfId="817" priority="703">
      <formula>$J274=1</formula>
    </cfRule>
    <cfRule type="expression" dxfId="816" priority="704">
      <formula>$J274=2</formula>
    </cfRule>
    <cfRule type="expression" dxfId="815" priority="705">
      <formula>$J274=3</formula>
    </cfRule>
  </conditionalFormatting>
  <conditionalFormatting sqref="B275:H275">
    <cfRule type="expression" dxfId="814" priority="700">
      <formula>$J275=1</formula>
    </cfRule>
    <cfRule type="expression" dxfId="813" priority="701">
      <formula>$J275=2</formula>
    </cfRule>
    <cfRule type="expression" dxfId="812" priority="702">
      <formula>$J275=3</formula>
    </cfRule>
  </conditionalFormatting>
  <conditionalFormatting sqref="B276:H276">
    <cfRule type="expression" dxfId="811" priority="697">
      <formula>$J276=1</formula>
    </cfRule>
    <cfRule type="expression" dxfId="810" priority="698">
      <formula>$J276=2</formula>
    </cfRule>
    <cfRule type="expression" dxfId="809" priority="699">
      <formula>$J276=3</formula>
    </cfRule>
  </conditionalFormatting>
  <conditionalFormatting sqref="B277:H277">
    <cfRule type="expression" dxfId="808" priority="694">
      <formula>$J277=1</formula>
    </cfRule>
    <cfRule type="expression" dxfId="807" priority="695">
      <formula>$J277=2</formula>
    </cfRule>
    <cfRule type="expression" dxfId="806" priority="696">
      <formula>$J277=3</formula>
    </cfRule>
  </conditionalFormatting>
  <conditionalFormatting sqref="B278:H278">
    <cfRule type="expression" dxfId="805" priority="691">
      <formula>$J278=1</formula>
    </cfRule>
    <cfRule type="expression" dxfId="804" priority="692">
      <formula>$J278=2</formula>
    </cfRule>
    <cfRule type="expression" dxfId="803" priority="693">
      <formula>$J278=3</formula>
    </cfRule>
  </conditionalFormatting>
  <conditionalFormatting sqref="B279:H279">
    <cfRule type="expression" dxfId="802" priority="688">
      <formula>$J279=1</formula>
    </cfRule>
    <cfRule type="expression" dxfId="801" priority="689">
      <formula>$J279=2</formula>
    </cfRule>
    <cfRule type="expression" dxfId="800" priority="690">
      <formula>$J279=3</formula>
    </cfRule>
  </conditionalFormatting>
  <conditionalFormatting sqref="B280:H280">
    <cfRule type="expression" dxfId="799" priority="685">
      <formula>$J280=1</formula>
    </cfRule>
    <cfRule type="expression" dxfId="798" priority="686">
      <formula>$J280=2</formula>
    </cfRule>
    <cfRule type="expression" dxfId="797" priority="687">
      <formula>$J280=3</formula>
    </cfRule>
  </conditionalFormatting>
  <conditionalFormatting sqref="B281:H281">
    <cfRule type="expression" dxfId="796" priority="682">
      <formula>$J281=1</formula>
    </cfRule>
    <cfRule type="expression" dxfId="795" priority="683">
      <formula>$J281=2</formula>
    </cfRule>
    <cfRule type="expression" dxfId="794" priority="684">
      <formula>$J281=3</formula>
    </cfRule>
  </conditionalFormatting>
  <conditionalFormatting sqref="B282:H282">
    <cfRule type="expression" dxfId="793" priority="679">
      <formula>$J282=1</formula>
    </cfRule>
    <cfRule type="expression" dxfId="792" priority="680">
      <formula>$J282=2</formula>
    </cfRule>
    <cfRule type="expression" dxfId="791" priority="681">
      <formula>$J282=3</formula>
    </cfRule>
  </conditionalFormatting>
  <conditionalFormatting sqref="B283:H283">
    <cfRule type="expression" dxfId="790" priority="676">
      <formula>$J283=1</formula>
    </cfRule>
    <cfRule type="expression" dxfId="789" priority="677">
      <formula>$J283=2</formula>
    </cfRule>
    <cfRule type="expression" dxfId="788" priority="678">
      <formula>$J283=3</formula>
    </cfRule>
  </conditionalFormatting>
  <conditionalFormatting sqref="B284:H284">
    <cfRule type="expression" dxfId="787" priority="673">
      <formula>$J284=1</formula>
    </cfRule>
    <cfRule type="expression" dxfId="786" priority="674">
      <formula>$J284=2</formula>
    </cfRule>
    <cfRule type="expression" dxfId="785" priority="675">
      <formula>$J284=3</formula>
    </cfRule>
  </conditionalFormatting>
  <conditionalFormatting sqref="B285:H285">
    <cfRule type="expression" dxfId="784" priority="670">
      <formula>$J285=1</formula>
    </cfRule>
    <cfRule type="expression" dxfId="783" priority="671">
      <formula>$J285=2</formula>
    </cfRule>
    <cfRule type="expression" dxfId="782" priority="672">
      <formula>$J285=3</formula>
    </cfRule>
  </conditionalFormatting>
  <conditionalFormatting sqref="B287:H287">
    <cfRule type="expression" dxfId="781" priority="667">
      <formula>$J287=1</formula>
    </cfRule>
    <cfRule type="expression" dxfId="780" priority="668">
      <formula>$J287=2</formula>
    </cfRule>
    <cfRule type="expression" dxfId="779" priority="669">
      <formula>$J287=3</formula>
    </cfRule>
  </conditionalFormatting>
  <conditionalFormatting sqref="B286:H286">
    <cfRule type="expression" dxfId="778" priority="664">
      <formula>$J286=1</formula>
    </cfRule>
    <cfRule type="expression" dxfId="777" priority="665">
      <formula>$J286=2</formula>
    </cfRule>
    <cfRule type="expression" dxfId="776" priority="666">
      <formula>$J286=3</formula>
    </cfRule>
  </conditionalFormatting>
  <conditionalFormatting sqref="B288:H288">
    <cfRule type="expression" dxfId="775" priority="661">
      <formula>$J288=1</formula>
    </cfRule>
    <cfRule type="expression" dxfId="774" priority="662">
      <formula>$J288=2</formula>
    </cfRule>
    <cfRule type="expression" dxfId="773" priority="663">
      <formula>$J288=3</formula>
    </cfRule>
  </conditionalFormatting>
  <conditionalFormatting sqref="B289:H289">
    <cfRule type="expression" dxfId="772" priority="658">
      <formula>$J289=1</formula>
    </cfRule>
    <cfRule type="expression" dxfId="771" priority="659">
      <formula>$J289=2</formula>
    </cfRule>
    <cfRule type="expression" dxfId="770" priority="660">
      <formula>$J289=3</formula>
    </cfRule>
  </conditionalFormatting>
  <conditionalFormatting sqref="B290:H290">
    <cfRule type="expression" dxfId="769" priority="655">
      <formula>$J290=1</formula>
    </cfRule>
    <cfRule type="expression" dxfId="768" priority="656">
      <formula>$J290=2</formula>
    </cfRule>
    <cfRule type="expression" dxfId="767" priority="657">
      <formula>$J290=3</formula>
    </cfRule>
  </conditionalFormatting>
  <conditionalFormatting sqref="B291:H291">
    <cfRule type="expression" dxfId="766" priority="652">
      <formula>$J291=1</formula>
    </cfRule>
    <cfRule type="expression" dxfId="765" priority="653">
      <formula>$J291=2</formula>
    </cfRule>
    <cfRule type="expression" dxfId="764" priority="654">
      <formula>$J291=3</formula>
    </cfRule>
  </conditionalFormatting>
  <conditionalFormatting sqref="B292:H292">
    <cfRule type="expression" dxfId="763" priority="649">
      <formula>$J292=1</formula>
    </cfRule>
    <cfRule type="expression" dxfId="762" priority="650">
      <formula>$J292=2</formula>
    </cfRule>
    <cfRule type="expression" dxfId="761" priority="651">
      <formula>$J292=3</formula>
    </cfRule>
  </conditionalFormatting>
  <conditionalFormatting sqref="B10:H10">
    <cfRule type="expression" dxfId="760" priority="646">
      <formula>$J10=1</formula>
    </cfRule>
    <cfRule type="expression" dxfId="759" priority="647">
      <formula>$J10=2</formula>
    </cfRule>
    <cfRule type="expression" dxfId="758" priority="648">
      <formula>$J10=3</formula>
    </cfRule>
  </conditionalFormatting>
  <conditionalFormatting sqref="B11:H11">
    <cfRule type="expression" dxfId="757" priority="643">
      <formula>$J11=1</formula>
    </cfRule>
    <cfRule type="expression" dxfId="756" priority="644">
      <formula>$J11=2</formula>
    </cfRule>
    <cfRule type="expression" dxfId="755" priority="645">
      <formula>$J11=3</formula>
    </cfRule>
  </conditionalFormatting>
  <conditionalFormatting sqref="B12:H12">
    <cfRule type="expression" dxfId="754" priority="640">
      <formula>$J12=1</formula>
    </cfRule>
    <cfRule type="expression" dxfId="753" priority="641">
      <formula>$J12=2</formula>
    </cfRule>
    <cfRule type="expression" dxfId="752" priority="642">
      <formula>$J12=3</formula>
    </cfRule>
  </conditionalFormatting>
  <conditionalFormatting sqref="B13:H13">
    <cfRule type="expression" dxfId="751" priority="637">
      <formula>$J13=1</formula>
    </cfRule>
    <cfRule type="expression" dxfId="750" priority="638">
      <formula>$J13=2</formula>
    </cfRule>
    <cfRule type="expression" dxfId="749" priority="639">
      <formula>$J13=3</formula>
    </cfRule>
  </conditionalFormatting>
  <conditionalFormatting sqref="B14:H14">
    <cfRule type="expression" dxfId="748" priority="634">
      <formula>$J14=1</formula>
    </cfRule>
    <cfRule type="expression" dxfId="747" priority="635">
      <formula>$J14=2</formula>
    </cfRule>
    <cfRule type="expression" dxfId="746" priority="636">
      <formula>$J14=3</formula>
    </cfRule>
  </conditionalFormatting>
  <conditionalFormatting sqref="B15:H15">
    <cfRule type="expression" dxfId="745" priority="631">
      <formula>$J15=1</formula>
    </cfRule>
    <cfRule type="expression" dxfId="744" priority="632">
      <formula>$J15=2</formula>
    </cfRule>
    <cfRule type="expression" dxfId="743" priority="633">
      <formula>$J15=3</formula>
    </cfRule>
  </conditionalFormatting>
  <conditionalFormatting sqref="B16:H16">
    <cfRule type="expression" dxfId="742" priority="628">
      <formula>$J16=1</formula>
    </cfRule>
    <cfRule type="expression" dxfId="741" priority="629">
      <formula>$J16=2</formula>
    </cfRule>
    <cfRule type="expression" dxfId="740" priority="630">
      <formula>$J16=3</formula>
    </cfRule>
  </conditionalFormatting>
  <conditionalFormatting sqref="B17:H17">
    <cfRule type="expression" dxfId="739" priority="625">
      <formula>$J17=1</formula>
    </cfRule>
    <cfRule type="expression" dxfId="738" priority="626">
      <formula>$J17=2</formula>
    </cfRule>
    <cfRule type="expression" dxfId="737" priority="627">
      <formula>$J17=3</formula>
    </cfRule>
  </conditionalFormatting>
  <conditionalFormatting sqref="B18:H18">
    <cfRule type="expression" dxfId="736" priority="622">
      <formula>$J18=1</formula>
    </cfRule>
    <cfRule type="expression" dxfId="735" priority="623">
      <formula>$J18=2</formula>
    </cfRule>
    <cfRule type="expression" dxfId="734" priority="624">
      <formula>$J18=3</formula>
    </cfRule>
  </conditionalFormatting>
  <conditionalFormatting sqref="B19:H19">
    <cfRule type="expression" dxfId="733" priority="619">
      <formula>$J19=1</formula>
    </cfRule>
    <cfRule type="expression" dxfId="732" priority="620">
      <formula>$J19=2</formula>
    </cfRule>
    <cfRule type="expression" dxfId="731" priority="621">
      <formula>$J19=3</formula>
    </cfRule>
  </conditionalFormatting>
  <conditionalFormatting sqref="B20:H20">
    <cfRule type="expression" dxfId="730" priority="616">
      <formula>$J20=1</formula>
    </cfRule>
    <cfRule type="expression" dxfId="729" priority="617">
      <formula>$J20=2</formula>
    </cfRule>
    <cfRule type="expression" dxfId="728" priority="618">
      <formula>$J20=3</formula>
    </cfRule>
  </conditionalFormatting>
  <conditionalFormatting sqref="B21:H21">
    <cfRule type="expression" dxfId="727" priority="613">
      <formula>$J21=1</formula>
    </cfRule>
    <cfRule type="expression" dxfId="726" priority="614">
      <formula>$J21=2</formula>
    </cfRule>
    <cfRule type="expression" dxfId="725" priority="615">
      <formula>$J21=3</formula>
    </cfRule>
  </conditionalFormatting>
  <conditionalFormatting sqref="B22:H22">
    <cfRule type="expression" dxfId="724" priority="610">
      <formula>$J22=1</formula>
    </cfRule>
    <cfRule type="expression" dxfId="723" priority="611">
      <formula>$J22=2</formula>
    </cfRule>
    <cfRule type="expression" dxfId="722" priority="612">
      <formula>$J22=3</formula>
    </cfRule>
  </conditionalFormatting>
  <conditionalFormatting sqref="B23:H23">
    <cfRule type="expression" dxfId="721" priority="607">
      <formula>$J23=1</formula>
    </cfRule>
    <cfRule type="expression" dxfId="720" priority="608">
      <formula>$J23=2</formula>
    </cfRule>
    <cfRule type="expression" dxfId="719" priority="609">
      <formula>$J23=3</formula>
    </cfRule>
  </conditionalFormatting>
  <conditionalFormatting sqref="B24:H24">
    <cfRule type="expression" dxfId="718" priority="604">
      <formula>$J24=1</formula>
    </cfRule>
    <cfRule type="expression" dxfId="717" priority="605">
      <formula>$J24=2</formula>
    </cfRule>
    <cfRule type="expression" dxfId="716" priority="606">
      <formula>$J24=3</formula>
    </cfRule>
  </conditionalFormatting>
  <conditionalFormatting sqref="B25:H25">
    <cfRule type="expression" dxfId="715" priority="601">
      <formula>$J25=1</formula>
    </cfRule>
    <cfRule type="expression" dxfId="714" priority="602">
      <formula>$J25=2</formula>
    </cfRule>
    <cfRule type="expression" dxfId="713" priority="603">
      <formula>$J25=3</formula>
    </cfRule>
  </conditionalFormatting>
  <conditionalFormatting sqref="B26:H26">
    <cfRule type="expression" dxfId="712" priority="598">
      <formula>$J26=1</formula>
    </cfRule>
    <cfRule type="expression" dxfId="711" priority="599">
      <formula>$J26=2</formula>
    </cfRule>
    <cfRule type="expression" dxfId="710" priority="600">
      <formula>$J26=3</formula>
    </cfRule>
  </conditionalFormatting>
  <conditionalFormatting sqref="B27:H27">
    <cfRule type="expression" dxfId="709" priority="595">
      <formula>$J27=1</formula>
    </cfRule>
    <cfRule type="expression" dxfId="708" priority="596">
      <formula>$J27=2</formula>
    </cfRule>
    <cfRule type="expression" dxfId="707" priority="597">
      <formula>$J27=3</formula>
    </cfRule>
  </conditionalFormatting>
  <conditionalFormatting sqref="B28:H28">
    <cfRule type="expression" dxfId="706" priority="592">
      <formula>$J28=1</formula>
    </cfRule>
    <cfRule type="expression" dxfId="705" priority="593">
      <formula>$J28=2</formula>
    </cfRule>
    <cfRule type="expression" dxfId="704" priority="594">
      <formula>$J28=3</formula>
    </cfRule>
  </conditionalFormatting>
  <conditionalFormatting sqref="B30:H30">
    <cfRule type="expression" dxfId="703" priority="589">
      <formula>$J30=1</formula>
    </cfRule>
    <cfRule type="expression" dxfId="702" priority="590">
      <formula>$J30=2</formula>
    </cfRule>
    <cfRule type="expression" dxfId="701" priority="591">
      <formula>$J30=3</formula>
    </cfRule>
  </conditionalFormatting>
  <conditionalFormatting sqref="B29:H29">
    <cfRule type="expression" dxfId="700" priority="586">
      <formula>$J29=1</formula>
    </cfRule>
    <cfRule type="expression" dxfId="699" priority="587">
      <formula>$J29=2</formula>
    </cfRule>
    <cfRule type="expression" dxfId="698" priority="588">
      <formula>$J29=3</formula>
    </cfRule>
  </conditionalFormatting>
  <conditionalFormatting sqref="B31:H31">
    <cfRule type="expression" dxfId="697" priority="583">
      <formula>$J31=1</formula>
    </cfRule>
    <cfRule type="expression" dxfId="696" priority="584">
      <formula>$J31=2</formula>
    </cfRule>
    <cfRule type="expression" dxfId="695" priority="585">
      <formula>$J31=3</formula>
    </cfRule>
  </conditionalFormatting>
  <conditionalFormatting sqref="B32:H32">
    <cfRule type="expression" dxfId="694" priority="580">
      <formula>$J32=1</formula>
    </cfRule>
    <cfRule type="expression" dxfId="693" priority="581">
      <formula>$J32=2</formula>
    </cfRule>
    <cfRule type="expression" dxfId="692" priority="582">
      <formula>$J32=3</formula>
    </cfRule>
  </conditionalFormatting>
  <conditionalFormatting sqref="B33:H33">
    <cfRule type="expression" dxfId="691" priority="577">
      <formula>$J33=1</formula>
    </cfRule>
    <cfRule type="expression" dxfId="690" priority="578">
      <formula>$J33=2</formula>
    </cfRule>
    <cfRule type="expression" dxfId="689" priority="579">
      <formula>$J33=3</formula>
    </cfRule>
  </conditionalFormatting>
  <conditionalFormatting sqref="V10:X10">
    <cfRule type="expression" dxfId="688" priority="574">
      <formula>$J10=1</formula>
    </cfRule>
    <cfRule type="expression" dxfId="687" priority="575">
      <formula>$J10=2</formula>
    </cfRule>
    <cfRule type="expression" dxfId="686" priority="576">
      <formula>$J10=3</formula>
    </cfRule>
  </conditionalFormatting>
  <conditionalFormatting sqref="V11:X11">
    <cfRule type="expression" dxfId="685" priority="571">
      <formula>$J11=1</formula>
    </cfRule>
    <cfRule type="expression" dxfId="684" priority="572">
      <formula>$J11=2</formula>
    </cfRule>
    <cfRule type="expression" dxfId="683" priority="573">
      <formula>$J11=3</formula>
    </cfRule>
  </conditionalFormatting>
  <conditionalFormatting sqref="V12:X12">
    <cfRule type="expression" dxfId="682" priority="568">
      <formula>$J12=1</formula>
    </cfRule>
    <cfRule type="expression" dxfId="681" priority="569">
      <formula>$J12=2</formula>
    </cfRule>
    <cfRule type="expression" dxfId="680" priority="570">
      <formula>$J12=3</formula>
    </cfRule>
  </conditionalFormatting>
  <conditionalFormatting sqref="V13:X13">
    <cfRule type="expression" dxfId="679" priority="565">
      <formula>$J13=1</formula>
    </cfRule>
    <cfRule type="expression" dxfId="678" priority="566">
      <formula>$J13=2</formula>
    </cfRule>
    <cfRule type="expression" dxfId="677" priority="567">
      <formula>$J13=3</formula>
    </cfRule>
  </conditionalFormatting>
  <conditionalFormatting sqref="V14:X14">
    <cfRule type="expression" dxfId="676" priority="562">
      <formula>$J14=1</formula>
    </cfRule>
    <cfRule type="expression" dxfId="675" priority="563">
      <formula>$J14=2</formula>
    </cfRule>
    <cfRule type="expression" dxfId="674" priority="564">
      <formula>$J14=3</formula>
    </cfRule>
  </conditionalFormatting>
  <conditionalFormatting sqref="V15:X15">
    <cfRule type="expression" dxfId="673" priority="559">
      <formula>$J15=1</formula>
    </cfRule>
    <cfRule type="expression" dxfId="672" priority="560">
      <formula>$J15=2</formula>
    </cfRule>
    <cfRule type="expression" dxfId="671" priority="561">
      <formula>$J15=3</formula>
    </cfRule>
  </conditionalFormatting>
  <conditionalFormatting sqref="V16:X16">
    <cfRule type="expression" dxfId="670" priority="556">
      <formula>$J16=1</formula>
    </cfRule>
    <cfRule type="expression" dxfId="669" priority="557">
      <formula>$J16=2</formula>
    </cfRule>
    <cfRule type="expression" dxfId="668" priority="558">
      <formula>$J16=3</formula>
    </cfRule>
  </conditionalFormatting>
  <conditionalFormatting sqref="V17:X17">
    <cfRule type="expression" dxfId="667" priority="553">
      <formula>$J17=1</formula>
    </cfRule>
    <cfRule type="expression" dxfId="666" priority="554">
      <formula>$J17=2</formula>
    </cfRule>
    <cfRule type="expression" dxfId="665" priority="555">
      <formula>$J17=3</formula>
    </cfRule>
  </conditionalFormatting>
  <conditionalFormatting sqref="V18:X18">
    <cfRule type="expression" dxfId="664" priority="550">
      <formula>$J18=1</formula>
    </cfRule>
    <cfRule type="expression" dxfId="663" priority="551">
      <formula>$J18=2</formula>
    </cfRule>
    <cfRule type="expression" dxfId="662" priority="552">
      <formula>$J18=3</formula>
    </cfRule>
  </conditionalFormatting>
  <conditionalFormatting sqref="V19:X19">
    <cfRule type="expression" dxfId="661" priority="547">
      <formula>$J19=1</formula>
    </cfRule>
    <cfRule type="expression" dxfId="660" priority="548">
      <formula>$J19=2</formula>
    </cfRule>
    <cfRule type="expression" dxfId="659" priority="549">
      <formula>$J19=3</formula>
    </cfRule>
  </conditionalFormatting>
  <conditionalFormatting sqref="V20:X20">
    <cfRule type="expression" dxfId="658" priority="544">
      <formula>$J20=1</formula>
    </cfRule>
    <cfRule type="expression" dxfId="657" priority="545">
      <formula>$J20=2</formula>
    </cfRule>
    <cfRule type="expression" dxfId="656" priority="546">
      <formula>$J20=3</formula>
    </cfRule>
  </conditionalFormatting>
  <conditionalFormatting sqref="V21:X21">
    <cfRule type="expression" dxfId="655" priority="541">
      <formula>$J21=1</formula>
    </cfRule>
    <cfRule type="expression" dxfId="654" priority="542">
      <formula>$J21=2</formula>
    </cfRule>
    <cfRule type="expression" dxfId="653" priority="543">
      <formula>$J21=3</formula>
    </cfRule>
  </conditionalFormatting>
  <conditionalFormatting sqref="V22:X22">
    <cfRule type="expression" dxfId="652" priority="538">
      <formula>$J22=1</formula>
    </cfRule>
    <cfRule type="expression" dxfId="651" priority="539">
      <formula>$J22=2</formula>
    </cfRule>
    <cfRule type="expression" dxfId="650" priority="540">
      <formula>$J22=3</formula>
    </cfRule>
  </conditionalFormatting>
  <conditionalFormatting sqref="V23:X23">
    <cfRule type="expression" dxfId="649" priority="535">
      <formula>$J23=1</formula>
    </cfRule>
    <cfRule type="expression" dxfId="648" priority="536">
      <formula>$J23=2</formula>
    </cfRule>
    <cfRule type="expression" dxfId="647" priority="537">
      <formula>$J23=3</formula>
    </cfRule>
  </conditionalFormatting>
  <conditionalFormatting sqref="V24:X24">
    <cfRule type="expression" dxfId="646" priority="532">
      <formula>$J24=1</formula>
    </cfRule>
    <cfRule type="expression" dxfId="645" priority="533">
      <formula>$J24=2</formula>
    </cfRule>
    <cfRule type="expression" dxfId="644" priority="534">
      <formula>$J24=3</formula>
    </cfRule>
  </conditionalFormatting>
  <conditionalFormatting sqref="V25:X25">
    <cfRule type="expression" dxfId="643" priority="529">
      <formula>$J25=1</formula>
    </cfRule>
    <cfRule type="expression" dxfId="642" priority="530">
      <formula>$J25=2</formula>
    </cfRule>
    <cfRule type="expression" dxfId="641" priority="531">
      <formula>$J25=3</formula>
    </cfRule>
  </conditionalFormatting>
  <conditionalFormatting sqref="V26:X26">
    <cfRule type="expression" dxfId="640" priority="526">
      <formula>$J26=1</formula>
    </cfRule>
    <cfRule type="expression" dxfId="639" priority="527">
      <formula>$J26=2</formula>
    </cfRule>
    <cfRule type="expression" dxfId="638" priority="528">
      <formula>$J26=3</formula>
    </cfRule>
  </conditionalFormatting>
  <conditionalFormatting sqref="V27:X27">
    <cfRule type="expression" dxfId="637" priority="523">
      <formula>$J27=1</formula>
    </cfRule>
    <cfRule type="expression" dxfId="636" priority="524">
      <formula>$J27=2</formula>
    </cfRule>
    <cfRule type="expression" dxfId="635" priority="525">
      <formula>$J27=3</formula>
    </cfRule>
  </conditionalFormatting>
  <conditionalFormatting sqref="V28:X28">
    <cfRule type="expression" dxfId="634" priority="520">
      <formula>$J28=1</formula>
    </cfRule>
    <cfRule type="expression" dxfId="633" priority="521">
      <formula>$J28=2</formula>
    </cfRule>
    <cfRule type="expression" dxfId="632" priority="522">
      <formula>$J28=3</formula>
    </cfRule>
  </conditionalFormatting>
  <conditionalFormatting sqref="V29:X29">
    <cfRule type="expression" dxfId="631" priority="517">
      <formula>$J29=1</formula>
    </cfRule>
    <cfRule type="expression" dxfId="630" priority="518">
      <formula>$J29=2</formula>
    </cfRule>
    <cfRule type="expression" dxfId="629" priority="519">
      <formula>$J29=3</formula>
    </cfRule>
  </conditionalFormatting>
  <conditionalFormatting sqref="V30:X30">
    <cfRule type="expression" dxfId="628" priority="514">
      <formula>$J30=1</formula>
    </cfRule>
    <cfRule type="expression" dxfId="627" priority="515">
      <formula>$J30=2</formula>
    </cfRule>
    <cfRule type="expression" dxfId="626" priority="516">
      <formula>$J30=3</formula>
    </cfRule>
  </conditionalFormatting>
  <conditionalFormatting sqref="V31:X31">
    <cfRule type="expression" dxfId="625" priority="511">
      <formula>$J31=1</formula>
    </cfRule>
    <cfRule type="expression" dxfId="624" priority="512">
      <formula>$J31=2</formula>
    </cfRule>
    <cfRule type="expression" dxfId="623" priority="513">
      <formula>$J31=3</formula>
    </cfRule>
  </conditionalFormatting>
  <conditionalFormatting sqref="V32:X32">
    <cfRule type="expression" dxfId="622" priority="508">
      <formula>$J32=1</formula>
    </cfRule>
    <cfRule type="expression" dxfId="621" priority="509">
      <formula>$J32=2</formula>
    </cfRule>
    <cfRule type="expression" dxfId="620" priority="510">
      <formula>$J32=3</formula>
    </cfRule>
  </conditionalFormatting>
  <conditionalFormatting sqref="V33:X33">
    <cfRule type="expression" dxfId="619" priority="505">
      <formula>$J33=1</formula>
    </cfRule>
    <cfRule type="expression" dxfId="618" priority="506">
      <formula>$J33=2</formula>
    </cfRule>
    <cfRule type="expression" dxfId="617" priority="507">
      <formula>$J33=3</formula>
    </cfRule>
  </conditionalFormatting>
  <conditionalFormatting sqref="V47:X47">
    <cfRule type="expression" dxfId="616" priority="502">
      <formula>$J47=1</formula>
    </cfRule>
    <cfRule type="expression" dxfId="615" priority="503">
      <formula>$J47=2</formula>
    </cfRule>
    <cfRule type="expression" dxfId="614" priority="504">
      <formula>$J47=3</formula>
    </cfRule>
  </conditionalFormatting>
  <conditionalFormatting sqref="V48:X48">
    <cfRule type="expression" dxfId="613" priority="499">
      <formula>$J48=1</formula>
    </cfRule>
    <cfRule type="expression" dxfId="612" priority="500">
      <formula>$J48=2</formula>
    </cfRule>
    <cfRule type="expression" dxfId="611" priority="501">
      <formula>$J48=3</formula>
    </cfRule>
  </conditionalFormatting>
  <conditionalFormatting sqref="V49:X49">
    <cfRule type="expression" dxfId="610" priority="496">
      <formula>$J49=1</formula>
    </cfRule>
    <cfRule type="expression" dxfId="609" priority="497">
      <formula>$J49=2</formula>
    </cfRule>
    <cfRule type="expression" dxfId="608" priority="498">
      <formula>$J49=3</formula>
    </cfRule>
  </conditionalFormatting>
  <conditionalFormatting sqref="V50:X50">
    <cfRule type="expression" dxfId="607" priority="493">
      <formula>$J50=1</formula>
    </cfRule>
    <cfRule type="expression" dxfId="606" priority="494">
      <formula>$J50=2</formula>
    </cfRule>
    <cfRule type="expression" dxfId="605" priority="495">
      <formula>$J50=3</formula>
    </cfRule>
  </conditionalFormatting>
  <conditionalFormatting sqref="V51:X51">
    <cfRule type="expression" dxfId="604" priority="490">
      <formula>$J51=1</formula>
    </cfRule>
    <cfRule type="expression" dxfId="603" priority="491">
      <formula>$J51=2</formula>
    </cfRule>
    <cfRule type="expression" dxfId="602" priority="492">
      <formula>$J51=3</formula>
    </cfRule>
  </conditionalFormatting>
  <conditionalFormatting sqref="V52:X52">
    <cfRule type="expression" dxfId="601" priority="487">
      <formula>$J52=1</formula>
    </cfRule>
    <cfRule type="expression" dxfId="600" priority="488">
      <formula>$J52=2</formula>
    </cfRule>
    <cfRule type="expression" dxfId="599" priority="489">
      <formula>$J52=3</formula>
    </cfRule>
  </conditionalFormatting>
  <conditionalFormatting sqref="V53:X53">
    <cfRule type="expression" dxfId="598" priority="484">
      <formula>$J53=1</formula>
    </cfRule>
    <cfRule type="expression" dxfId="597" priority="485">
      <formula>$J53=2</formula>
    </cfRule>
    <cfRule type="expression" dxfId="596" priority="486">
      <formula>$J53=3</formula>
    </cfRule>
  </conditionalFormatting>
  <conditionalFormatting sqref="V54:X54">
    <cfRule type="expression" dxfId="595" priority="481">
      <formula>$J54=1</formula>
    </cfRule>
    <cfRule type="expression" dxfId="594" priority="482">
      <formula>$J54=2</formula>
    </cfRule>
    <cfRule type="expression" dxfId="593" priority="483">
      <formula>$J54=3</formula>
    </cfRule>
  </conditionalFormatting>
  <conditionalFormatting sqref="V55:X55">
    <cfRule type="expression" dxfId="592" priority="478">
      <formula>$J55=1</formula>
    </cfRule>
    <cfRule type="expression" dxfId="591" priority="479">
      <formula>$J55=2</formula>
    </cfRule>
    <cfRule type="expression" dxfId="590" priority="480">
      <formula>$J55=3</formula>
    </cfRule>
  </conditionalFormatting>
  <conditionalFormatting sqref="V56:X56">
    <cfRule type="expression" dxfId="589" priority="475">
      <formula>$J56=1</formula>
    </cfRule>
    <cfRule type="expression" dxfId="588" priority="476">
      <formula>$J56=2</formula>
    </cfRule>
    <cfRule type="expression" dxfId="587" priority="477">
      <formula>$J56=3</formula>
    </cfRule>
  </conditionalFormatting>
  <conditionalFormatting sqref="V57:X57">
    <cfRule type="expression" dxfId="586" priority="472">
      <formula>$J57=1</formula>
    </cfRule>
    <cfRule type="expression" dxfId="585" priority="473">
      <formula>$J57=2</formula>
    </cfRule>
    <cfRule type="expression" dxfId="584" priority="474">
      <formula>$J57=3</formula>
    </cfRule>
  </conditionalFormatting>
  <conditionalFormatting sqref="V58:X58">
    <cfRule type="expression" dxfId="583" priority="469">
      <formula>$J58=1</formula>
    </cfRule>
    <cfRule type="expression" dxfId="582" priority="470">
      <formula>$J58=2</formula>
    </cfRule>
    <cfRule type="expression" dxfId="581" priority="471">
      <formula>$J58=3</formula>
    </cfRule>
  </conditionalFormatting>
  <conditionalFormatting sqref="V59:X59">
    <cfRule type="expression" dxfId="580" priority="466">
      <formula>$J59=1</formula>
    </cfRule>
    <cfRule type="expression" dxfId="579" priority="467">
      <formula>$J59=2</formula>
    </cfRule>
    <cfRule type="expression" dxfId="578" priority="468">
      <formula>$J59=3</formula>
    </cfRule>
  </conditionalFormatting>
  <conditionalFormatting sqref="V60:X60">
    <cfRule type="expression" dxfId="577" priority="463">
      <formula>$J60=1</formula>
    </cfRule>
    <cfRule type="expression" dxfId="576" priority="464">
      <formula>$J60=2</formula>
    </cfRule>
    <cfRule type="expression" dxfId="575" priority="465">
      <formula>$J60=3</formula>
    </cfRule>
  </conditionalFormatting>
  <conditionalFormatting sqref="V61:X61">
    <cfRule type="expression" dxfId="574" priority="460">
      <formula>$J61=1</formula>
    </cfRule>
    <cfRule type="expression" dxfId="573" priority="461">
      <formula>$J61=2</formula>
    </cfRule>
    <cfRule type="expression" dxfId="572" priority="462">
      <formula>$J61=3</formula>
    </cfRule>
  </conditionalFormatting>
  <conditionalFormatting sqref="V62:X62">
    <cfRule type="expression" dxfId="571" priority="457">
      <formula>$J62=1</formula>
    </cfRule>
    <cfRule type="expression" dxfId="570" priority="458">
      <formula>$J62=2</formula>
    </cfRule>
    <cfRule type="expression" dxfId="569" priority="459">
      <formula>$J62=3</formula>
    </cfRule>
  </conditionalFormatting>
  <conditionalFormatting sqref="V63:X63">
    <cfRule type="expression" dxfId="568" priority="454">
      <formula>$J63=1</formula>
    </cfRule>
    <cfRule type="expression" dxfId="567" priority="455">
      <formula>$J63=2</formula>
    </cfRule>
    <cfRule type="expression" dxfId="566" priority="456">
      <formula>$J63=3</formula>
    </cfRule>
  </conditionalFormatting>
  <conditionalFormatting sqref="V64:X64">
    <cfRule type="expression" dxfId="565" priority="451">
      <formula>$J64=1</formula>
    </cfRule>
    <cfRule type="expression" dxfId="564" priority="452">
      <formula>$J64=2</formula>
    </cfRule>
    <cfRule type="expression" dxfId="563" priority="453">
      <formula>$J64=3</formula>
    </cfRule>
  </conditionalFormatting>
  <conditionalFormatting sqref="V65:X65">
    <cfRule type="expression" dxfId="562" priority="448">
      <formula>$J65=1</formula>
    </cfRule>
    <cfRule type="expression" dxfId="561" priority="449">
      <formula>$J65=2</formula>
    </cfRule>
    <cfRule type="expression" dxfId="560" priority="450">
      <formula>$J65=3</formula>
    </cfRule>
  </conditionalFormatting>
  <conditionalFormatting sqref="V66:X66">
    <cfRule type="expression" dxfId="559" priority="445">
      <formula>$J66=1</formula>
    </cfRule>
    <cfRule type="expression" dxfId="558" priority="446">
      <formula>$J66=2</formula>
    </cfRule>
    <cfRule type="expression" dxfId="557" priority="447">
      <formula>$J66=3</formula>
    </cfRule>
  </conditionalFormatting>
  <conditionalFormatting sqref="V67:X67">
    <cfRule type="expression" dxfId="556" priority="442">
      <formula>$J67=1</formula>
    </cfRule>
    <cfRule type="expression" dxfId="555" priority="443">
      <formula>$J67=2</formula>
    </cfRule>
    <cfRule type="expression" dxfId="554" priority="444">
      <formula>$J67=3</formula>
    </cfRule>
  </conditionalFormatting>
  <conditionalFormatting sqref="V68:X68">
    <cfRule type="expression" dxfId="553" priority="439">
      <formula>$J68=1</formula>
    </cfRule>
    <cfRule type="expression" dxfId="552" priority="440">
      <formula>$J68=2</formula>
    </cfRule>
    <cfRule type="expression" dxfId="551" priority="441">
      <formula>$J68=3</formula>
    </cfRule>
  </conditionalFormatting>
  <conditionalFormatting sqref="V69:X69">
    <cfRule type="expression" dxfId="550" priority="436">
      <formula>$J69=1</formula>
    </cfRule>
    <cfRule type="expression" dxfId="549" priority="437">
      <formula>$J69=2</formula>
    </cfRule>
    <cfRule type="expression" dxfId="548" priority="438">
      <formula>$J69=3</formula>
    </cfRule>
  </conditionalFormatting>
  <conditionalFormatting sqref="V70:X70">
    <cfRule type="expression" dxfId="547" priority="433">
      <formula>$J70=1</formula>
    </cfRule>
    <cfRule type="expression" dxfId="546" priority="434">
      <formula>$J70=2</formula>
    </cfRule>
    <cfRule type="expression" dxfId="545" priority="435">
      <formula>$J70=3</formula>
    </cfRule>
  </conditionalFormatting>
  <conditionalFormatting sqref="V84:X84">
    <cfRule type="expression" dxfId="544" priority="430">
      <formula>$J84=1</formula>
    </cfRule>
    <cfRule type="expression" dxfId="543" priority="431">
      <formula>$J84=2</formula>
    </cfRule>
    <cfRule type="expression" dxfId="542" priority="432">
      <formula>$J84=3</formula>
    </cfRule>
  </conditionalFormatting>
  <conditionalFormatting sqref="V85:X85">
    <cfRule type="expression" dxfId="541" priority="427">
      <formula>$J85=1</formula>
    </cfRule>
    <cfRule type="expression" dxfId="540" priority="428">
      <formula>$J85=2</formula>
    </cfRule>
    <cfRule type="expression" dxfId="539" priority="429">
      <formula>$J85=3</formula>
    </cfRule>
  </conditionalFormatting>
  <conditionalFormatting sqref="V86:X86">
    <cfRule type="expression" dxfId="538" priority="424">
      <formula>$J86=1</formula>
    </cfRule>
    <cfRule type="expression" dxfId="537" priority="425">
      <formula>$J86=2</formula>
    </cfRule>
    <cfRule type="expression" dxfId="536" priority="426">
      <formula>$J86=3</formula>
    </cfRule>
  </conditionalFormatting>
  <conditionalFormatting sqref="V87:X87">
    <cfRule type="expression" dxfId="535" priority="421">
      <formula>$J87=1</formula>
    </cfRule>
    <cfRule type="expression" dxfId="534" priority="422">
      <formula>$J87=2</formula>
    </cfRule>
    <cfRule type="expression" dxfId="533" priority="423">
      <formula>$J87=3</formula>
    </cfRule>
  </conditionalFormatting>
  <conditionalFormatting sqref="V88:X88">
    <cfRule type="expression" dxfId="532" priority="418">
      <formula>$J88=1</formula>
    </cfRule>
    <cfRule type="expression" dxfId="531" priority="419">
      <formula>$J88=2</formula>
    </cfRule>
    <cfRule type="expression" dxfId="530" priority="420">
      <formula>$J88=3</formula>
    </cfRule>
  </conditionalFormatting>
  <conditionalFormatting sqref="V89:X89">
    <cfRule type="expression" dxfId="529" priority="415">
      <formula>$J89=1</formula>
    </cfRule>
    <cfRule type="expression" dxfId="528" priority="416">
      <formula>$J89=2</formula>
    </cfRule>
    <cfRule type="expression" dxfId="527" priority="417">
      <formula>$J89=3</formula>
    </cfRule>
  </conditionalFormatting>
  <conditionalFormatting sqref="V90:X90">
    <cfRule type="expression" dxfId="526" priority="412">
      <formula>$J90=1</formula>
    </cfRule>
    <cfRule type="expression" dxfId="525" priority="413">
      <formula>$J90=2</formula>
    </cfRule>
    <cfRule type="expression" dxfId="524" priority="414">
      <formula>$J90=3</formula>
    </cfRule>
  </conditionalFormatting>
  <conditionalFormatting sqref="V91:X91">
    <cfRule type="expression" dxfId="523" priority="409">
      <formula>$J91=1</formula>
    </cfRule>
    <cfRule type="expression" dxfId="522" priority="410">
      <formula>$J91=2</formula>
    </cfRule>
    <cfRule type="expression" dxfId="521" priority="411">
      <formula>$J91=3</formula>
    </cfRule>
  </conditionalFormatting>
  <conditionalFormatting sqref="V92:X92">
    <cfRule type="expression" dxfId="520" priority="406">
      <formula>$J92=1</formula>
    </cfRule>
    <cfRule type="expression" dxfId="519" priority="407">
      <formula>$J92=2</formula>
    </cfRule>
    <cfRule type="expression" dxfId="518" priority="408">
      <formula>$J92=3</formula>
    </cfRule>
  </conditionalFormatting>
  <conditionalFormatting sqref="V93:X93">
    <cfRule type="expression" dxfId="517" priority="403">
      <formula>$J93=1</formula>
    </cfRule>
    <cfRule type="expression" dxfId="516" priority="404">
      <formula>$J93=2</formula>
    </cfRule>
    <cfRule type="expression" dxfId="515" priority="405">
      <formula>$J93=3</formula>
    </cfRule>
  </conditionalFormatting>
  <conditionalFormatting sqref="V94:X94">
    <cfRule type="expression" dxfId="514" priority="400">
      <formula>$J94=1</formula>
    </cfRule>
    <cfRule type="expression" dxfId="513" priority="401">
      <formula>$J94=2</formula>
    </cfRule>
    <cfRule type="expression" dxfId="512" priority="402">
      <formula>$J94=3</formula>
    </cfRule>
  </conditionalFormatting>
  <conditionalFormatting sqref="V96:X96">
    <cfRule type="expression" dxfId="511" priority="397">
      <formula>$J96=1</formula>
    </cfRule>
    <cfRule type="expression" dxfId="510" priority="398">
      <formula>$J96=2</formula>
    </cfRule>
    <cfRule type="expression" dxfId="509" priority="399">
      <formula>$J96=3</formula>
    </cfRule>
  </conditionalFormatting>
  <conditionalFormatting sqref="V95:X95">
    <cfRule type="expression" dxfId="508" priority="394">
      <formula>$J95=1</formula>
    </cfRule>
    <cfRule type="expression" dxfId="507" priority="395">
      <formula>$J95=2</formula>
    </cfRule>
    <cfRule type="expression" dxfId="506" priority="396">
      <formula>$J95=3</formula>
    </cfRule>
  </conditionalFormatting>
  <conditionalFormatting sqref="V97:X97">
    <cfRule type="expression" dxfId="505" priority="391">
      <formula>$J97=1</formula>
    </cfRule>
    <cfRule type="expression" dxfId="504" priority="392">
      <formula>$J97=2</formula>
    </cfRule>
    <cfRule type="expression" dxfId="503" priority="393">
      <formula>$J97=3</formula>
    </cfRule>
  </conditionalFormatting>
  <conditionalFormatting sqref="V98:X98">
    <cfRule type="expression" dxfId="502" priority="388">
      <formula>$J98=1</formula>
    </cfRule>
    <cfRule type="expression" dxfId="501" priority="389">
      <formula>$J98=2</formula>
    </cfRule>
    <cfRule type="expression" dxfId="500" priority="390">
      <formula>$J98=3</formula>
    </cfRule>
  </conditionalFormatting>
  <conditionalFormatting sqref="V99:X99">
    <cfRule type="expression" dxfId="499" priority="385">
      <formula>$J99=1</formula>
    </cfRule>
    <cfRule type="expression" dxfId="498" priority="386">
      <formula>$J99=2</formula>
    </cfRule>
    <cfRule type="expression" dxfId="497" priority="387">
      <formula>$J99=3</formula>
    </cfRule>
  </conditionalFormatting>
  <conditionalFormatting sqref="V100:X100">
    <cfRule type="expression" dxfId="496" priority="382">
      <formula>$J100=1</formula>
    </cfRule>
    <cfRule type="expression" dxfId="495" priority="383">
      <formula>$J100=2</formula>
    </cfRule>
    <cfRule type="expression" dxfId="494" priority="384">
      <formula>$J100=3</formula>
    </cfRule>
  </conditionalFormatting>
  <conditionalFormatting sqref="V101:X101">
    <cfRule type="expression" dxfId="493" priority="379">
      <formula>$J101=1</formula>
    </cfRule>
    <cfRule type="expression" dxfId="492" priority="380">
      <formula>$J101=2</formula>
    </cfRule>
    <cfRule type="expression" dxfId="491" priority="381">
      <formula>$J101=3</formula>
    </cfRule>
  </conditionalFormatting>
  <conditionalFormatting sqref="V102:X102">
    <cfRule type="expression" dxfId="490" priority="376">
      <formula>$J102=1</formula>
    </cfRule>
    <cfRule type="expression" dxfId="489" priority="377">
      <formula>$J102=2</formula>
    </cfRule>
    <cfRule type="expression" dxfId="488" priority="378">
      <formula>$J102=3</formula>
    </cfRule>
  </conditionalFormatting>
  <conditionalFormatting sqref="V103:X103">
    <cfRule type="expression" dxfId="487" priority="373">
      <formula>$J103=1</formula>
    </cfRule>
    <cfRule type="expression" dxfId="486" priority="374">
      <formula>$J103=2</formula>
    </cfRule>
    <cfRule type="expression" dxfId="485" priority="375">
      <formula>$J103=3</formula>
    </cfRule>
  </conditionalFormatting>
  <conditionalFormatting sqref="V104:X104">
    <cfRule type="expression" dxfId="484" priority="370">
      <formula>$J104=1</formula>
    </cfRule>
    <cfRule type="expression" dxfId="483" priority="371">
      <formula>$J104=2</formula>
    </cfRule>
    <cfRule type="expression" dxfId="482" priority="372">
      <formula>$J104=3</formula>
    </cfRule>
  </conditionalFormatting>
  <conditionalFormatting sqref="V105:X105">
    <cfRule type="expression" dxfId="481" priority="367">
      <formula>$J105=1</formula>
    </cfRule>
    <cfRule type="expression" dxfId="480" priority="368">
      <formula>$J105=2</formula>
    </cfRule>
    <cfRule type="expression" dxfId="479" priority="369">
      <formula>$J105=3</formula>
    </cfRule>
  </conditionalFormatting>
  <conditionalFormatting sqref="V106:X106">
    <cfRule type="expression" dxfId="478" priority="364">
      <formula>$J106=1</formula>
    </cfRule>
    <cfRule type="expression" dxfId="477" priority="365">
      <formula>$J106=2</formula>
    </cfRule>
    <cfRule type="expression" dxfId="476" priority="366">
      <formula>$J106=3</formula>
    </cfRule>
  </conditionalFormatting>
  <conditionalFormatting sqref="V107:X107">
    <cfRule type="expression" dxfId="475" priority="361">
      <formula>$J107=1</formula>
    </cfRule>
    <cfRule type="expression" dxfId="474" priority="362">
      <formula>$J107=2</formula>
    </cfRule>
    <cfRule type="expression" dxfId="473" priority="363">
      <formula>$J107=3</formula>
    </cfRule>
  </conditionalFormatting>
  <conditionalFormatting sqref="V121:X121">
    <cfRule type="expression" dxfId="472" priority="358">
      <formula>$J121=1</formula>
    </cfRule>
    <cfRule type="expression" dxfId="471" priority="359">
      <formula>$J121=2</formula>
    </cfRule>
    <cfRule type="expression" dxfId="470" priority="360">
      <formula>$J121=3</formula>
    </cfRule>
  </conditionalFormatting>
  <conditionalFormatting sqref="V122:X122">
    <cfRule type="expression" dxfId="469" priority="355">
      <formula>$J122=1</formula>
    </cfRule>
    <cfRule type="expression" dxfId="468" priority="356">
      <formula>$J122=2</formula>
    </cfRule>
    <cfRule type="expression" dxfId="467" priority="357">
      <formula>$J122=3</formula>
    </cfRule>
  </conditionalFormatting>
  <conditionalFormatting sqref="V123:X123">
    <cfRule type="expression" dxfId="466" priority="352">
      <formula>$J123=1</formula>
    </cfRule>
    <cfRule type="expression" dxfId="465" priority="353">
      <formula>$J123=2</formula>
    </cfRule>
    <cfRule type="expression" dxfId="464" priority="354">
      <formula>$J123=3</formula>
    </cfRule>
  </conditionalFormatting>
  <conditionalFormatting sqref="V124:X124">
    <cfRule type="expression" dxfId="463" priority="349">
      <formula>$J124=1</formula>
    </cfRule>
    <cfRule type="expression" dxfId="462" priority="350">
      <formula>$J124=2</formula>
    </cfRule>
    <cfRule type="expression" dxfId="461" priority="351">
      <formula>$J124=3</formula>
    </cfRule>
  </conditionalFormatting>
  <conditionalFormatting sqref="V125:X125">
    <cfRule type="expression" dxfId="460" priority="346">
      <formula>$J125=1</formula>
    </cfRule>
    <cfRule type="expression" dxfId="459" priority="347">
      <formula>$J125=2</formula>
    </cfRule>
    <cfRule type="expression" dxfId="458" priority="348">
      <formula>$J125=3</formula>
    </cfRule>
  </conditionalFormatting>
  <conditionalFormatting sqref="V126:X126">
    <cfRule type="expression" dxfId="457" priority="343">
      <formula>$J126=1</formula>
    </cfRule>
    <cfRule type="expression" dxfId="456" priority="344">
      <formula>$J126=2</formula>
    </cfRule>
    <cfRule type="expression" dxfId="455" priority="345">
      <formula>$J126=3</formula>
    </cfRule>
  </conditionalFormatting>
  <conditionalFormatting sqref="V127:X127">
    <cfRule type="expression" dxfId="454" priority="340">
      <formula>$J127=1</formula>
    </cfRule>
    <cfRule type="expression" dxfId="453" priority="341">
      <formula>$J127=2</formula>
    </cfRule>
    <cfRule type="expression" dxfId="452" priority="342">
      <formula>$J127=3</formula>
    </cfRule>
  </conditionalFormatting>
  <conditionalFormatting sqref="V128:X128">
    <cfRule type="expression" dxfId="451" priority="337">
      <formula>$J128=1</formula>
    </cfRule>
    <cfRule type="expression" dxfId="450" priority="338">
      <formula>$J128=2</formula>
    </cfRule>
    <cfRule type="expression" dxfId="449" priority="339">
      <formula>$J128=3</formula>
    </cfRule>
  </conditionalFormatting>
  <conditionalFormatting sqref="V129:X129">
    <cfRule type="expression" dxfId="448" priority="334">
      <formula>$J129=1</formula>
    </cfRule>
    <cfRule type="expression" dxfId="447" priority="335">
      <formula>$J129=2</formula>
    </cfRule>
    <cfRule type="expression" dxfId="446" priority="336">
      <formula>$J129=3</formula>
    </cfRule>
  </conditionalFormatting>
  <conditionalFormatting sqref="V130:X130">
    <cfRule type="expression" dxfId="445" priority="331">
      <formula>$J130=1</formula>
    </cfRule>
    <cfRule type="expression" dxfId="444" priority="332">
      <formula>$J130=2</formula>
    </cfRule>
    <cfRule type="expression" dxfId="443" priority="333">
      <formula>$J130=3</formula>
    </cfRule>
  </conditionalFormatting>
  <conditionalFormatting sqref="V131:X131">
    <cfRule type="expression" dxfId="442" priority="328">
      <formula>$J131=1</formula>
    </cfRule>
    <cfRule type="expression" dxfId="441" priority="329">
      <formula>$J131=2</formula>
    </cfRule>
    <cfRule type="expression" dxfId="440" priority="330">
      <formula>$J131=3</formula>
    </cfRule>
  </conditionalFormatting>
  <conditionalFormatting sqref="V132:X132">
    <cfRule type="expression" dxfId="439" priority="325">
      <formula>$J132=1</formula>
    </cfRule>
    <cfRule type="expression" dxfId="438" priority="326">
      <formula>$J132=2</formula>
    </cfRule>
    <cfRule type="expression" dxfId="437" priority="327">
      <formula>$J132=3</formula>
    </cfRule>
  </conditionalFormatting>
  <conditionalFormatting sqref="V133:X133">
    <cfRule type="expression" dxfId="436" priority="322">
      <formula>$J133=1</formula>
    </cfRule>
    <cfRule type="expression" dxfId="435" priority="323">
      <formula>$J133=2</formula>
    </cfRule>
    <cfRule type="expression" dxfId="434" priority="324">
      <formula>$J133=3</formula>
    </cfRule>
  </conditionalFormatting>
  <conditionalFormatting sqref="V134:X134">
    <cfRule type="expression" dxfId="433" priority="319">
      <formula>$J134=1</formula>
    </cfRule>
    <cfRule type="expression" dxfId="432" priority="320">
      <formula>$J134=2</formula>
    </cfRule>
    <cfRule type="expression" dxfId="431" priority="321">
      <formula>$J134=3</formula>
    </cfRule>
  </conditionalFormatting>
  <conditionalFormatting sqref="V135:X135">
    <cfRule type="expression" dxfId="430" priority="316">
      <formula>$J135=1</formula>
    </cfRule>
    <cfRule type="expression" dxfId="429" priority="317">
      <formula>$J135=2</formula>
    </cfRule>
    <cfRule type="expression" dxfId="428" priority="318">
      <formula>$J135=3</formula>
    </cfRule>
  </conditionalFormatting>
  <conditionalFormatting sqref="V136:X136">
    <cfRule type="expression" dxfId="427" priority="313">
      <formula>$J136=1</formula>
    </cfRule>
    <cfRule type="expression" dxfId="426" priority="314">
      <formula>$J136=2</formula>
    </cfRule>
    <cfRule type="expression" dxfId="425" priority="315">
      <formula>$J136=3</formula>
    </cfRule>
  </conditionalFormatting>
  <conditionalFormatting sqref="V137:X137">
    <cfRule type="expression" dxfId="424" priority="310">
      <formula>$J137=1</formula>
    </cfRule>
    <cfRule type="expression" dxfId="423" priority="311">
      <formula>$J137=2</formula>
    </cfRule>
    <cfRule type="expression" dxfId="422" priority="312">
      <formula>$J137=3</formula>
    </cfRule>
  </conditionalFormatting>
  <conditionalFormatting sqref="V138:X138">
    <cfRule type="expression" dxfId="421" priority="307">
      <formula>$J138=1</formula>
    </cfRule>
    <cfRule type="expression" dxfId="420" priority="308">
      <formula>$J138=2</formula>
    </cfRule>
    <cfRule type="expression" dxfId="419" priority="309">
      <formula>$J138=3</formula>
    </cfRule>
  </conditionalFormatting>
  <conditionalFormatting sqref="V139:X139">
    <cfRule type="expression" dxfId="418" priority="304">
      <formula>$J139=1</formula>
    </cfRule>
    <cfRule type="expression" dxfId="417" priority="305">
      <formula>$J139=2</formula>
    </cfRule>
    <cfRule type="expression" dxfId="416" priority="306">
      <formula>$J139=3</formula>
    </cfRule>
  </conditionalFormatting>
  <conditionalFormatting sqref="V140:X140">
    <cfRule type="expression" dxfId="415" priority="301">
      <formula>$J140=1</formula>
    </cfRule>
    <cfRule type="expression" dxfId="414" priority="302">
      <formula>$J140=2</formula>
    </cfRule>
    <cfRule type="expression" dxfId="413" priority="303">
      <formula>$J140=3</formula>
    </cfRule>
  </conditionalFormatting>
  <conditionalFormatting sqref="V141:X141">
    <cfRule type="expression" dxfId="412" priority="298">
      <formula>$J141=1</formula>
    </cfRule>
    <cfRule type="expression" dxfId="411" priority="299">
      <formula>$J141=2</formula>
    </cfRule>
    <cfRule type="expression" dxfId="410" priority="300">
      <formula>$J141=3</formula>
    </cfRule>
  </conditionalFormatting>
  <conditionalFormatting sqref="V142:X142">
    <cfRule type="expression" dxfId="409" priority="295">
      <formula>$J142=1</formula>
    </cfRule>
    <cfRule type="expression" dxfId="408" priority="296">
      <formula>$J142=2</formula>
    </cfRule>
    <cfRule type="expression" dxfId="407" priority="297">
      <formula>$J142=3</formula>
    </cfRule>
  </conditionalFormatting>
  <conditionalFormatting sqref="V143:X143">
    <cfRule type="expression" dxfId="406" priority="292">
      <formula>$J143=1</formula>
    </cfRule>
    <cfRule type="expression" dxfId="405" priority="293">
      <formula>$J143=2</formula>
    </cfRule>
    <cfRule type="expression" dxfId="404" priority="294">
      <formula>$J143=3</formula>
    </cfRule>
  </conditionalFormatting>
  <conditionalFormatting sqref="V144:X144">
    <cfRule type="expression" dxfId="403" priority="289">
      <formula>$J144=1</formula>
    </cfRule>
    <cfRule type="expression" dxfId="402" priority="290">
      <formula>$J144=2</formula>
    </cfRule>
    <cfRule type="expression" dxfId="401" priority="291">
      <formula>$J144=3</formula>
    </cfRule>
  </conditionalFormatting>
  <conditionalFormatting sqref="V158:X158">
    <cfRule type="expression" dxfId="400" priority="286">
      <formula>$J158=1</formula>
    </cfRule>
    <cfRule type="expression" dxfId="399" priority="287">
      <formula>$J158=2</formula>
    </cfRule>
    <cfRule type="expression" dxfId="398" priority="288">
      <formula>$J158=3</formula>
    </cfRule>
  </conditionalFormatting>
  <conditionalFormatting sqref="V159:X159">
    <cfRule type="expression" dxfId="397" priority="283">
      <formula>$J159=1</formula>
    </cfRule>
    <cfRule type="expression" dxfId="396" priority="284">
      <formula>$J159=2</formula>
    </cfRule>
    <cfRule type="expression" dxfId="395" priority="285">
      <formula>$J159=3</formula>
    </cfRule>
  </conditionalFormatting>
  <conditionalFormatting sqref="V160:X160">
    <cfRule type="expression" dxfId="394" priority="280">
      <formula>$J160=1</formula>
    </cfRule>
    <cfRule type="expression" dxfId="393" priority="281">
      <formula>$J160=2</formula>
    </cfRule>
    <cfRule type="expression" dxfId="392" priority="282">
      <formula>$J160=3</formula>
    </cfRule>
  </conditionalFormatting>
  <conditionalFormatting sqref="V161:X161">
    <cfRule type="expression" dxfId="391" priority="277">
      <formula>$J161=1</formula>
    </cfRule>
    <cfRule type="expression" dxfId="390" priority="278">
      <formula>$J161=2</formula>
    </cfRule>
    <cfRule type="expression" dxfId="389" priority="279">
      <formula>$J161=3</formula>
    </cfRule>
  </conditionalFormatting>
  <conditionalFormatting sqref="V162:X162">
    <cfRule type="expression" dxfId="388" priority="274">
      <formula>$J162=1</formula>
    </cfRule>
    <cfRule type="expression" dxfId="387" priority="275">
      <formula>$J162=2</formula>
    </cfRule>
    <cfRule type="expression" dxfId="386" priority="276">
      <formula>$J162=3</formula>
    </cfRule>
  </conditionalFormatting>
  <conditionalFormatting sqref="V163:X163">
    <cfRule type="expression" dxfId="385" priority="271">
      <formula>$J163=1</formula>
    </cfRule>
    <cfRule type="expression" dxfId="384" priority="272">
      <formula>$J163=2</formula>
    </cfRule>
    <cfRule type="expression" dxfId="383" priority="273">
      <formula>$J163=3</formula>
    </cfRule>
  </conditionalFormatting>
  <conditionalFormatting sqref="V164:X164">
    <cfRule type="expression" dxfId="382" priority="268">
      <formula>$J164=1</formula>
    </cfRule>
    <cfRule type="expression" dxfId="381" priority="269">
      <formula>$J164=2</formula>
    </cfRule>
    <cfRule type="expression" dxfId="380" priority="270">
      <formula>$J164=3</formula>
    </cfRule>
  </conditionalFormatting>
  <conditionalFormatting sqref="V165:X165">
    <cfRule type="expression" dxfId="379" priority="265">
      <formula>$J165=1</formula>
    </cfRule>
    <cfRule type="expression" dxfId="378" priority="266">
      <formula>$J165=2</formula>
    </cfRule>
    <cfRule type="expression" dxfId="377" priority="267">
      <formula>$J165=3</formula>
    </cfRule>
  </conditionalFormatting>
  <conditionalFormatting sqref="V166:X166">
    <cfRule type="expression" dxfId="376" priority="262">
      <formula>$J166=1</formula>
    </cfRule>
    <cfRule type="expression" dxfId="375" priority="263">
      <formula>$J166=2</formula>
    </cfRule>
    <cfRule type="expression" dxfId="374" priority="264">
      <formula>$J166=3</formula>
    </cfRule>
  </conditionalFormatting>
  <conditionalFormatting sqref="V167:X167">
    <cfRule type="expression" dxfId="373" priority="259">
      <formula>$J167=1</formula>
    </cfRule>
    <cfRule type="expression" dxfId="372" priority="260">
      <formula>$J167=2</formula>
    </cfRule>
    <cfRule type="expression" dxfId="371" priority="261">
      <formula>$J167=3</formula>
    </cfRule>
  </conditionalFormatting>
  <conditionalFormatting sqref="V168:X168">
    <cfRule type="expression" dxfId="370" priority="256">
      <formula>$J168=1</formula>
    </cfRule>
    <cfRule type="expression" dxfId="369" priority="257">
      <formula>$J168=2</formula>
    </cfRule>
    <cfRule type="expression" dxfId="368" priority="258">
      <formula>$J168=3</formula>
    </cfRule>
  </conditionalFormatting>
  <conditionalFormatting sqref="V169:X169">
    <cfRule type="expression" dxfId="367" priority="253">
      <formula>$J169=1</formula>
    </cfRule>
    <cfRule type="expression" dxfId="366" priority="254">
      <formula>$J169=2</formula>
    </cfRule>
    <cfRule type="expression" dxfId="365" priority="255">
      <formula>$J169=3</formula>
    </cfRule>
  </conditionalFormatting>
  <conditionalFormatting sqref="V170:X170">
    <cfRule type="expression" dxfId="364" priority="250">
      <formula>$J170=1</formula>
    </cfRule>
    <cfRule type="expression" dxfId="363" priority="251">
      <formula>$J170=2</formula>
    </cfRule>
    <cfRule type="expression" dxfId="362" priority="252">
      <formula>$J170=3</formula>
    </cfRule>
  </conditionalFormatting>
  <conditionalFormatting sqref="V171:X171">
    <cfRule type="expression" dxfId="361" priority="247">
      <formula>$J171=1</formula>
    </cfRule>
    <cfRule type="expression" dxfId="360" priority="248">
      <formula>$J171=2</formula>
    </cfRule>
    <cfRule type="expression" dxfId="359" priority="249">
      <formula>$J171=3</formula>
    </cfRule>
  </conditionalFormatting>
  <conditionalFormatting sqref="V172:X172">
    <cfRule type="expression" dxfId="358" priority="244">
      <formula>$J172=1</formula>
    </cfRule>
    <cfRule type="expression" dxfId="357" priority="245">
      <formula>$J172=2</formula>
    </cfRule>
    <cfRule type="expression" dxfId="356" priority="246">
      <formula>$J172=3</formula>
    </cfRule>
  </conditionalFormatting>
  <conditionalFormatting sqref="V173:X173">
    <cfRule type="expression" dxfId="355" priority="241">
      <formula>$J173=1</formula>
    </cfRule>
    <cfRule type="expression" dxfId="354" priority="242">
      <formula>$J173=2</formula>
    </cfRule>
    <cfRule type="expression" dxfId="353" priority="243">
      <formula>$J173=3</formula>
    </cfRule>
  </conditionalFormatting>
  <conditionalFormatting sqref="V174:X174">
    <cfRule type="expression" dxfId="352" priority="238">
      <formula>$J174=1</formula>
    </cfRule>
    <cfRule type="expression" dxfId="351" priority="239">
      <formula>$J174=2</formula>
    </cfRule>
    <cfRule type="expression" dxfId="350" priority="240">
      <formula>$J174=3</formula>
    </cfRule>
  </conditionalFormatting>
  <conditionalFormatting sqref="V175:X175">
    <cfRule type="expression" dxfId="349" priority="235">
      <formula>$J175=1</formula>
    </cfRule>
    <cfRule type="expression" dxfId="348" priority="236">
      <formula>$J175=2</formula>
    </cfRule>
    <cfRule type="expression" dxfId="347" priority="237">
      <formula>$J175=3</formula>
    </cfRule>
  </conditionalFormatting>
  <conditionalFormatting sqref="V176:X176">
    <cfRule type="expression" dxfId="346" priority="232">
      <formula>$J176=1</formula>
    </cfRule>
    <cfRule type="expression" dxfId="345" priority="233">
      <formula>$J176=2</formula>
    </cfRule>
    <cfRule type="expression" dxfId="344" priority="234">
      <formula>$J176=3</formula>
    </cfRule>
  </conditionalFormatting>
  <conditionalFormatting sqref="V177:X177">
    <cfRule type="expression" dxfId="343" priority="229">
      <formula>$J177=1</formula>
    </cfRule>
    <cfRule type="expression" dxfId="342" priority="230">
      <formula>$J177=2</formula>
    </cfRule>
    <cfRule type="expression" dxfId="341" priority="231">
      <formula>$J177=3</formula>
    </cfRule>
  </conditionalFormatting>
  <conditionalFormatting sqref="V178:X178">
    <cfRule type="expression" dxfId="340" priority="226">
      <formula>$J178=1</formula>
    </cfRule>
    <cfRule type="expression" dxfId="339" priority="227">
      <formula>$J178=2</formula>
    </cfRule>
    <cfRule type="expression" dxfId="338" priority="228">
      <formula>$J178=3</formula>
    </cfRule>
  </conditionalFormatting>
  <conditionalFormatting sqref="V179:X179">
    <cfRule type="expression" dxfId="337" priority="223">
      <formula>$J179=1</formula>
    </cfRule>
    <cfRule type="expression" dxfId="336" priority="224">
      <formula>$J179=2</formula>
    </cfRule>
    <cfRule type="expression" dxfId="335" priority="225">
      <formula>$J179=3</formula>
    </cfRule>
  </conditionalFormatting>
  <conditionalFormatting sqref="V180:X180">
    <cfRule type="expression" dxfId="334" priority="220">
      <formula>$J180=1</formula>
    </cfRule>
    <cfRule type="expression" dxfId="333" priority="221">
      <formula>$J180=2</formula>
    </cfRule>
    <cfRule type="expression" dxfId="332" priority="222">
      <formula>$J180=3</formula>
    </cfRule>
  </conditionalFormatting>
  <conditionalFormatting sqref="V181:X181">
    <cfRule type="expression" dxfId="331" priority="217">
      <formula>$J181=1</formula>
    </cfRule>
    <cfRule type="expression" dxfId="330" priority="218">
      <formula>$J181=2</formula>
    </cfRule>
    <cfRule type="expression" dxfId="329" priority="219">
      <formula>$J181=3</formula>
    </cfRule>
  </conditionalFormatting>
  <conditionalFormatting sqref="V195:X195">
    <cfRule type="expression" dxfId="328" priority="214">
      <formula>$J195=1</formula>
    </cfRule>
    <cfRule type="expression" dxfId="327" priority="215">
      <formula>$J195=2</formula>
    </cfRule>
    <cfRule type="expression" dxfId="326" priority="216">
      <formula>$J195=3</formula>
    </cfRule>
  </conditionalFormatting>
  <conditionalFormatting sqref="V196:X196">
    <cfRule type="expression" dxfId="325" priority="211">
      <formula>$J196=1</formula>
    </cfRule>
    <cfRule type="expression" dxfId="324" priority="212">
      <formula>$J196=2</formula>
    </cfRule>
    <cfRule type="expression" dxfId="323" priority="213">
      <formula>$J196=3</formula>
    </cfRule>
  </conditionalFormatting>
  <conditionalFormatting sqref="V197:X197">
    <cfRule type="expression" dxfId="322" priority="208">
      <formula>$J197=1</formula>
    </cfRule>
    <cfRule type="expression" dxfId="321" priority="209">
      <formula>$J197=2</formula>
    </cfRule>
    <cfRule type="expression" dxfId="320" priority="210">
      <formula>$J197=3</formula>
    </cfRule>
  </conditionalFormatting>
  <conditionalFormatting sqref="V198:X198">
    <cfRule type="expression" dxfId="319" priority="205">
      <formula>$J198=1</formula>
    </cfRule>
    <cfRule type="expression" dxfId="318" priority="206">
      <formula>$J198=2</formula>
    </cfRule>
    <cfRule type="expression" dxfId="317" priority="207">
      <formula>$J198=3</formula>
    </cfRule>
  </conditionalFormatting>
  <conditionalFormatting sqref="V199:X199">
    <cfRule type="expression" dxfId="316" priority="202">
      <formula>$J199=1</formula>
    </cfRule>
    <cfRule type="expression" dxfId="315" priority="203">
      <formula>$J199=2</formula>
    </cfRule>
    <cfRule type="expression" dxfId="314" priority="204">
      <formula>$J199=3</formula>
    </cfRule>
  </conditionalFormatting>
  <conditionalFormatting sqref="V200:X200">
    <cfRule type="expression" dxfId="313" priority="199">
      <formula>$J200=1</formula>
    </cfRule>
    <cfRule type="expression" dxfId="312" priority="200">
      <formula>$J200=2</formula>
    </cfRule>
    <cfRule type="expression" dxfId="311" priority="201">
      <formula>$J200=3</formula>
    </cfRule>
  </conditionalFormatting>
  <conditionalFormatting sqref="V201:X201">
    <cfRule type="expression" dxfId="310" priority="196">
      <formula>$J201=1</formula>
    </cfRule>
    <cfRule type="expression" dxfId="309" priority="197">
      <formula>$J201=2</formula>
    </cfRule>
    <cfRule type="expression" dxfId="308" priority="198">
      <formula>$J201=3</formula>
    </cfRule>
  </conditionalFormatting>
  <conditionalFormatting sqref="V202:X202">
    <cfRule type="expression" dxfId="307" priority="193">
      <formula>$J202=1</formula>
    </cfRule>
    <cfRule type="expression" dxfId="306" priority="194">
      <formula>$J202=2</formula>
    </cfRule>
    <cfRule type="expression" dxfId="305" priority="195">
      <formula>$J202=3</formula>
    </cfRule>
  </conditionalFormatting>
  <conditionalFormatting sqref="V203:X203">
    <cfRule type="expression" dxfId="304" priority="190">
      <formula>$J203=1</formula>
    </cfRule>
    <cfRule type="expression" dxfId="303" priority="191">
      <formula>$J203=2</formula>
    </cfRule>
    <cfRule type="expression" dxfId="302" priority="192">
      <formula>$J203=3</formula>
    </cfRule>
  </conditionalFormatting>
  <conditionalFormatting sqref="V204:X204">
    <cfRule type="expression" dxfId="301" priority="187">
      <formula>$J204=1</formula>
    </cfRule>
    <cfRule type="expression" dxfId="300" priority="188">
      <formula>$J204=2</formula>
    </cfRule>
    <cfRule type="expression" dxfId="299" priority="189">
      <formula>$J204=3</formula>
    </cfRule>
  </conditionalFormatting>
  <conditionalFormatting sqref="V205:X205">
    <cfRule type="expression" dxfId="298" priority="184">
      <formula>$J205=1</formula>
    </cfRule>
    <cfRule type="expression" dxfId="297" priority="185">
      <formula>$J205=2</formula>
    </cfRule>
    <cfRule type="expression" dxfId="296" priority="186">
      <formula>$J205=3</formula>
    </cfRule>
  </conditionalFormatting>
  <conditionalFormatting sqref="V206:X206">
    <cfRule type="expression" dxfId="295" priority="181">
      <formula>$J206=1</formula>
    </cfRule>
    <cfRule type="expression" dxfId="294" priority="182">
      <formula>$J206=2</formula>
    </cfRule>
    <cfRule type="expression" dxfId="293" priority="183">
      <formula>$J206=3</formula>
    </cfRule>
  </conditionalFormatting>
  <conditionalFormatting sqref="V207:X207">
    <cfRule type="expression" dxfId="292" priority="178">
      <formula>$J207=1</formula>
    </cfRule>
    <cfRule type="expression" dxfId="291" priority="179">
      <formula>$J207=2</formula>
    </cfRule>
    <cfRule type="expression" dxfId="290" priority="180">
      <formula>$J207=3</formula>
    </cfRule>
  </conditionalFormatting>
  <conditionalFormatting sqref="V208:X208">
    <cfRule type="expression" dxfId="289" priority="175">
      <formula>$J208=1</formula>
    </cfRule>
    <cfRule type="expression" dxfId="288" priority="176">
      <formula>$J208=2</formula>
    </cfRule>
    <cfRule type="expression" dxfId="287" priority="177">
      <formula>$J208=3</formula>
    </cfRule>
  </conditionalFormatting>
  <conditionalFormatting sqref="V209:X209">
    <cfRule type="expression" dxfId="286" priority="172">
      <formula>$J209=1</formula>
    </cfRule>
    <cfRule type="expression" dxfId="285" priority="173">
      <formula>$J209=2</formula>
    </cfRule>
    <cfRule type="expression" dxfId="284" priority="174">
      <formula>$J209=3</formula>
    </cfRule>
  </conditionalFormatting>
  <conditionalFormatting sqref="V210:X210">
    <cfRule type="expression" dxfId="283" priority="169">
      <formula>$J210=1</formula>
    </cfRule>
    <cfRule type="expression" dxfId="282" priority="170">
      <formula>$J210=2</formula>
    </cfRule>
    <cfRule type="expression" dxfId="281" priority="171">
      <formula>$J210=3</formula>
    </cfRule>
  </conditionalFormatting>
  <conditionalFormatting sqref="V211:X211">
    <cfRule type="expression" dxfId="280" priority="166">
      <formula>$J211=1</formula>
    </cfRule>
    <cfRule type="expression" dxfId="279" priority="167">
      <formula>$J211=2</formula>
    </cfRule>
    <cfRule type="expression" dxfId="278" priority="168">
      <formula>$J211=3</formula>
    </cfRule>
  </conditionalFormatting>
  <conditionalFormatting sqref="V212:X212">
    <cfRule type="expression" dxfId="277" priority="163">
      <formula>$J212=1</formula>
    </cfRule>
    <cfRule type="expression" dxfId="276" priority="164">
      <formula>$J212=2</formula>
    </cfRule>
    <cfRule type="expression" dxfId="275" priority="165">
      <formula>$J212=3</formula>
    </cfRule>
  </conditionalFormatting>
  <conditionalFormatting sqref="V213:X213">
    <cfRule type="expression" dxfId="274" priority="160">
      <formula>$J213=1</formula>
    </cfRule>
    <cfRule type="expression" dxfId="273" priority="161">
      <formula>$J213=2</formula>
    </cfRule>
    <cfRule type="expression" dxfId="272" priority="162">
      <formula>$J213=3</formula>
    </cfRule>
  </conditionalFormatting>
  <conditionalFormatting sqref="V214:X214">
    <cfRule type="expression" dxfId="271" priority="157">
      <formula>$J214=1</formula>
    </cfRule>
    <cfRule type="expression" dxfId="270" priority="158">
      <formula>$J214=2</formula>
    </cfRule>
    <cfRule type="expression" dxfId="269" priority="159">
      <formula>$J214=3</formula>
    </cfRule>
  </conditionalFormatting>
  <conditionalFormatting sqref="V215:X215">
    <cfRule type="expression" dxfId="268" priority="154">
      <formula>$J215=1</formula>
    </cfRule>
    <cfRule type="expression" dxfId="267" priority="155">
      <formula>$J215=2</formula>
    </cfRule>
    <cfRule type="expression" dxfId="266" priority="156">
      <formula>$J215=3</formula>
    </cfRule>
  </conditionalFormatting>
  <conditionalFormatting sqref="V216:X216">
    <cfRule type="expression" dxfId="265" priority="151">
      <formula>$J216=1</formula>
    </cfRule>
    <cfRule type="expression" dxfId="264" priority="152">
      <formula>$J216=2</formula>
    </cfRule>
    <cfRule type="expression" dxfId="263" priority="153">
      <formula>$J216=3</formula>
    </cfRule>
  </conditionalFormatting>
  <conditionalFormatting sqref="V217:X217">
    <cfRule type="expression" dxfId="262" priority="148">
      <formula>$J217=1</formula>
    </cfRule>
    <cfRule type="expression" dxfId="261" priority="149">
      <formula>$J217=2</formula>
    </cfRule>
    <cfRule type="expression" dxfId="260" priority="150">
      <formula>$J217=3</formula>
    </cfRule>
  </conditionalFormatting>
  <conditionalFormatting sqref="V218:X218">
    <cfRule type="expression" dxfId="259" priority="145">
      <formula>$J218=1</formula>
    </cfRule>
    <cfRule type="expression" dxfId="258" priority="146">
      <formula>$J218=2</formula>
    </cfRule>
    <cfRule type="expression" dxfId="257" priority="147">
      <formula>$J218=3</formula>
    </cfRule>
  </conditionalFormatting>
  <conditionalFormatting sqref="V232:X232">
    <cfRule type="expression" dxfId="256" priority="142">
      <formula>$J232=1</formula>
    </cfRule>
    <cfRule type="expression" dxfId="255" priority="143">
      <formula>$J232=2</formula>
    </cfRule>
    <cfRule type="expression" dxfId="254" priority="144">
      <formula>$J232=3</formula>
    </cfRule>
  </conditionalFormatting>
  <conditionalFormatting sqref="V233:X233">
    <cfRule type="expression" dxfId="253" priority="139">
      <formula>$J233=1</formula>
    </cfRule>
    <cfRule type="expression" dxfId="252" priority="140">
      <formula>$J233=2</formula>
    </cfRule>
    <cfRule type="expression" dxfId="251" priority="141">
      <formula>$J233=3</formula>
    </cfRule>
  </conditionalFormatting>
  <conditionalFormatting sqref="V235:X235">
    <cfRule type="expression" dxfId="250" priority="136">
      <formula>$J235=1</formula>
    </cfRule>
    <cfRule type="expression" dxfId="249" priority="137">
      <formula>$J235=2</formula>
    </cfRule>
    <cfRule type="expression" dxfId="248" priority="138">
      <formula>$J235=3</formula>
    </cfRule>
  </conditionalFormatting>
  <conditionalFormatting sqref="V234:X234">
    <cfRule type="expression" dxfId="247" priority="133">
      <formula>$J234=1</formula>
    </cfRule>
    <cfRule type="expression" dxfId="246" priority="134">
      <formula>$J234=2</formula>
    </cfRule>
    <cfRule type="expression" dxfId="245" priority="135">
      <formula>$J234=3</formula>
    </cfRule>
  </conditionalFormatting>
  <conditionalFormatting sqref="V236:X236">
    <cfRule type="expression" dxfId="244" priority="130">
      <formula>$J236=1</formula>
    </cfRule>
    <cfRule type="expression" dxfId="243" priority="131">
      <formula>$J236=2</formula>
    </cfRule>
    <cfRule type="expression" dxfId="242" priority="132">
      <formula>$J236=3</formula>
    </cfRule>
  </conditionalFormatting>
  <conditionalFormatting sqref="V237:X237">
    <cfRule type="expression" dxfId="241" priority="127">
      <formula>$J237=1</formula>
    </cfRule>
    <cfRule type="expression" dxfId="240" priority="128">
      <formula>$J237=2</formula>
    </cfRule>
    <cfRule type="expression" dxfId="239" priority="129">
      <formula>$J237=3</formula>
    </cfRule>
  </conditionalFormatting>
  <conditionalFormatting sqref="V238:X238">
    <cfRule type="expression" dxfId="238" priority="124">
      <formula>$J238=1</formula>
    </cfRule>
    <cfRule type="expression" dxfId="237" priority="125">
      <formula>$J238=2</formula>
    </cfRule>
    <cfRule type="expression" dxfId="236" priority="126">
      <formula>$J238=3</formula>
    </cfRule>
  </conditionalFormatting>
  <conditionalFormatting sqref="V239:X239">
    <cfRule type="expression" dxfId="235" priority="121">
      <formula>$J239=1</formula>
    </cfRule>
    <cfRule type="expression" dxfId="234" priority="122">
      <formula>$J239=2</formula>
    </cfRule>
    <cfRule type="expression" dxfId="233" priority="123">
      <formula>$J239=3</formula>
    </cfRule>
  </conditionalFormatting>
  <conditionalFormatting sqref="V240:X240">
    <cfRule type="expression" dxfId="232" priority="118">
      <formula>$J240=1</formula>
    </cfRule>
    <cfRule type="expression" dxfId="231" priority="119">
      <formula>$J240=2</formula>
    </cfRule>
    <cfRule type="expression" dxfId="230" priority="120">
      <formula>$J240=3</formula>
    </cfRule>
  </conditionalFormatting>
  <conditionalFormatting sqref="V241:X241">
    <cfRule type="expression" dxfId="229" priority="115">
      <formula>$J241=1</formula>
    </cfRule>
    <cfRule type="expression" dxfId="228" priority="116">
      <formula>$J241=2</formula>
    </cfRule>
    <cfRule type="expression" dxfId="227" priority="117">
      <formula>$J241=3</formula>
    </cfRule>
  </conditionalFormatting>
  <conditionalFormatting sqref="V242:X242">
    <cfRule type="expression" dxfId="226" priority="112">
      <formula>$J242=1</formula>
    </cfRule>
    <cfRule type="expression" dxfId="225" priority="113">
      <formula>$J242=2</formula>
    </cfRule>
    <cfRule type="expression" dxfId="224" priority="114">
      <formula>$J242=3</formula>
    </cfRule>
  </conditionalFormatting>
  <conditionalFormatting sqref="V243:X243">
    <cfRule type="expression" dxfId="223" priority="109">
      <formula>$J243=1</formula>
    </cfRule>
    <cfRule type="expression" dxfId="222" priority="110">
      <formula>$J243=2</formula>
    </cfRule>
    <cfRule type="expression" dxfId="221" priority="111">
      <formula>$J243=3</formula>
    </cfRule>
  </conditionalFormatting>
  <conditionalFormatting sqref="V244:X244">
    <cfRule type="expression" dxfId="220" priority="106">
      <formula>$J244=1</formula>
    </cfRule>
    <cfRule type="expression" dxfId="219" priority="107">
      <formula>$J244=2</formula>
    </cfRule>
    <cfRule type="expression" dxfId="218" priority="108">
      <formula>$J244=3</formula>
    </cfRule>
  </conditionalFormatting>
  <conditionalFormatting sqref="V245:X245">
    <cfRule type="expression" dxfId="217" priority="103">
      <formula>$J245=1</formula>
    </cfRule>
    <cfRule type="expression" dxfId="216" priority="104">
      <formula>$J245=2</formula>
    </cfRule>
    <cfRule type="expression" dxfId="215" priority="105">
      <formula>$J245=3</formula>
    </cfRule>
  </conditionalFormatting>
  <conditionalFormatting sqref="V246:X246">
    <cfRule type="expression" dxfId="214" priority="100">
      <formula>$J246=1</formula>
    </cfRule>
    <cfRule type="expression" dxfId="213" priority="101">
      <formula>$J246=2</formula>
    </cfRule>
    <cfRule type="expression" dxfId="212" priority="102">
      <formula>$J246=3</formula>
    </cfRule>
  </conditionalFormatting>
  <conditionalFormatting sqref="V247:X247">
    <cfRule type="expression" dxfId="211" priority="97">
      <formula>$J247=1</formula>
    </cfRule>
    <cfRule type="expression" dxfId="210" priority="98">
      <formula>$J247=2</formula>
    </cfRule>
    <cfRule type="expression" dxfId="209" priority="99">
      <formula>$J247=3</formula>
    </cfRule>
  </conditionalFormatting>
  <conditionalFormatting sqref="V248:X248">
    <cfRule type="expression" dxfId="208" priority="94">
      <formula>$J248=1</formula>
    </cfRule>
    <cfRule type="expression" dxfId="207" priority="95">
      <formula>$J248=2</formula>
    </cfRule>
    <cfRule type="expression" dxfId="206" priority="96">
      <formula>$J248=3</formula>
    </cfRule>
  </conditionalFormatting>
  <conditionalFormatting sqref="V249:X249">
    <cfRule type="expression" dxfId="205" priority="91">
      <formula>$J249=1</formula>
    </cfRule>
    <cfRule type="expression" dxfId="204" priority="92">
      <formula>$J249=2</formula>
    </cfRule>
    <cfRule type="expression" dxfId="203" priority="93">
      <formula>$J249=3</formula>
    </cfRule>
  </conditionalFormatting>
  <conditionalFormatting sqref="V250:X250">
    <cfRule type="expression" dxfId="202" priority="88">
      <formula>$J250=1</formula>
    </cfRule>
    <cfRule type="expression" dxfId="201" priority="89">
      <formula>$J250=2</formula>
    </cfRule>
    <cfRule type="expression" dxfId="200" priority="90">
      <formula>$J250=3</formula>
    </cfRule>
  </conditionalFormatting>
  <conditionalFormatting sqref="V251:X251">
    <cfRule type="expression" dxfId="199" priority="85">
      <formula>$J251=1</formula>
    </cfRule>
    <cfRule type="expression" dxfId="198" priority="86">
      <formula>$J251=2</formula>
    </cfRule>
    <cfRule type="expression" dxfId="197" priority="87">
      <formula>$J251=3</formula>
    </cfRule>
  </conditionalFormatting>
  <conditionalFormatting sqref="V252:X252">
    <cfRule type="expression" dxfId="196" priority="82">
      <formula>$J252=1</formula>
    </cfRule>
    <cfRule type="expression" dxfId="195" priority="83">
      <formula>$J252=2</formula>
    </cfRule>
    <cfRule type="expression" dxfId="194" priority="84">
      <formula>$J252=3</formula>
    </cfRule>
  </conditionalFormatting>
  <conditionalFormatting sqref="V253:X253">
    <cfRule type="expression" dxfId="193" priority="79">
      <formula>$J253=1</formula>
    </cfRule>
    <cfRule type="expression" dxfId="192" priority="80">
      <formula>$J253=2</formula>
    </cfRule>
    <cfRule type="expression" dxfId="191" priority="81">
      <formula>$J253=3</formula>
    </cfRule>
  </conditionalFormatting>
  <conditionalFormatting sqref="V254:X254">
    <cfRule type="expression" dxfId="190" priority="76">
      <formula>$J254=1</formula>
    </cfRule>
    <cfRule type="expression" dxfId="189" priority="77">
      <formula>$J254=2</formula>
    </cfRule>
    <cfRule type="expression" dxfId="188" priority="78">
      <formula>$J254=3</formula>
    </cfRule>
  </conditionalFormatting>
  <conditionalFormatting sqref="V255:X255">
    <cfRule type="expression" dxfId="187" priority="73">
      <formula>$J255=1</formula>
    </cfRule>
    <cfRule type="expression" dxfId="186" priority="74">
      <formula>$J255=2</formula>
    </cfRule>
    <cfRule type="expression" dxfId="185" priority="75">
      <formula>$J255=3</formula>
    </cfRule>
  </conditionalFormatting>
  <conditionalFormatting sqref="V269:X269">
    <cfRule type="expression" dxfId="184" priority="70">
      <formula>$J269=1</formula>
    </cfRule>
    <cfRule type="expression" dxfId="183" priority="71">
      <formula>$J269=2</formula>
    </cfRule>
    <cfRule type="expression" dxfId="182" priority="72">
      <formula>$J269=3</formula>
    </cfRule>
  </conditionalFormatting>
  <conditionalFormatting sqref="V270:X270">
    <cfRule type="expression" dxfId="181" priority="67">
      <formula>$J270=1</formula>
    </cfRule>
    <cfRule type="expression" dxfId="180" priority="68">
      <formula>$J270=2</formula>
    </cfRule>
    <cfRule type="expression" dxfId="179" priority="69">
      <formula>$J270=3</formula>
    </cfRule>
  </conditionalFormatting>
  <conditionalFormatting sqref="V271:X271">
    <cfRule type="expression" dxfId="178" priority="64">
      <formula>$J271=1</formula>
    </cfRule>
    <cfRule type="expression" dxfId="177" priority="65">
      <formula>$J271=2</formula>
    </cfRule>
    <cfRule type="expression" dxfId="176" priority="66">
      <formula>$J271=3</formula>
    </cfRule>
  </conditionalFormatting>
  <conditionalFormatting sqref="V272:X272">
    <cfRule type="expression" dxfId="175" priority="61">
      <formula>$J272=1</formula>
    </cfRule>
    <cfRule type="expression" dxfId="174" priority="62">
      <formula>$J272=2</formula>
    </cfRule>
    <cfRule type="expression" dxfId="173" priority="63">
      <formula>$J272=3</formula>
    </cfRule>
  </conditionalFormatting>
  <conditionalFormatting sqref="V273:X273">
    <cfRule type="expression" dxfId="172" priority="58">
      <formula>$J273=1</formula>
    </cfRule>
    <cfRule type="expression" dxfId="171" priority="59">
      <formula>$J273=2</formula>
    </cfRule>
    <cfRule type="expression" dxfId="170" priority="60">
      <formula>$J273=3</formula>
    </cfRule>
  </conditionalFormatting>
  <conditionalFormatting sqref="V274:X274">
    <cfRule type="expression" dxfId="169" priority="55">
      <formula>$J274=1</formula>
    </cfRule>
    <cfRule type="expression" dxfId="168" priority="56">
      <formula>$J274=2</formula>
    </cfRule>
    <cfRule type="expression" dxfId="167" priority="57">
      <formula>$J274=3</formula>
    </cfRule>
  </conditionalFormatting>
  <conditionalFormatting sqref="V275:X275">
    <cfRule type="expression" dxfId="166" priority="52">
      <formula>$J275=1</formula>
    </cfRule>
    <cfRule type="expression" dxfId="165" priority="53">
      <formula>$J275=2</formula>
    </cfRule>
    <cfRule type="expression" dxfId="164" priority="54">
      <formula>$J275=3</formula>
    </cfRule>
  </conditionalFormatting>
  <conditionalFormatting sqref="V276:X276">
    <cfRule type="expression" dxfId="163" priority="49">
      <formula>$J276=1</formula>
    </cfRule>
    <cfRule type="expression" dxfId="162" priority="50">
      <formula>$J276=2</formula>
    </cfRule>
    <cfRule type="expression" dxfId="161" priority="51">
      <formula>$J276=3</formula>
    </cfRule>
  </conditionalFormatting>
  <conditionalFormatting sqref="V277:X277">
    <cfRule type="expression" dxfId="160" priority="46">
      <formula>$J277=1</formula>
    </cfRule>
    <cfRule type="expression" dxfId="159" priority="47">
      <formula>$J277=2</formula>
    </cfRule>
    <cfRule type="expression" dxfId="158" priority="48">
      <formula>$J277=3</formula>
    </cfRule>
  </conditionalFormatting>
  <conditionalFormatting sqref="V278:X278">
    <cfRule type="expression" dxfId="157" priority="43">
      <formula>$J278=1</formula>
    </cfRule>
    <cfRule type="expression" dxfId="156" priority="44">
      <formula>$J278=2</formula>
    </cfRule>
    <cfRule type="expression" dxfId="155" priority="45">
      <formula>$J278=3</formula>
    </cfRule>
  </conditionalFormatting>
  <conditionalFormatting sqref="V279:X279">
    <cfRule type="expression" dxfId="154" priority="40">
      <formula>$J279=1</formula>
    </cfRule>
    <cfRule type="expression" dxfId="153" priority="41">
      <formula>$J279=2</formula>
    </cfRule>
    <cfRule type="expression" dxfId="152" priority="42">
      <formula>$J279=3</formula>
    </cfRule>
  </conditionalFormatting>
  <conditionalFormatting sqref="V280:X280">
    <cfRule type="expression" dxfId="151" priority="37">
      <formula>$J280=1</formula>
    </cfRule>
    <cfRule type="expression" dxfId="150" priority="38">
      <formula>$J280=2</formula>
    </cfRule>
    <cfRule type="expression" dxfId="149" priority="39">
      <formula>$J280=3</formula>
    </cfRule>
  </conditionalFormatting>
  <conditionalFormatting sqref="V281:X281">
    <cfRule type="expression" dxfId="148" priority="34">
      <formula>$J281=1</formula>
    </cfRule>
    <cfRule type="expression" dxfId="147" priority="35">
      <formula>$J281=2</formula>
    </cfRule>
    <cfRule type="expression" dxfId="146" priority="36">
      <formula>$J281=3</formula>
    </cfRule>
  </conditionalFormatting>
  <conditionalFormatting sqref="V282:X282">
    <cfRule type="expression" dxfId="145" priority="31">
      <formula>$J282=1</formula>
    </cfRule>
    <cfRule type="expression" dxfId="144" priority="32">
      <formula>$J282=2</formula>
    </cfRule>
    <cfRule type="expression" dxfId="143" priority="33">
      <formula>$J282=3</formula>
    </cfRule>
  </conditionalFormatting>
  <conditionalFormatting sqref="V283:X283">
    <cfRule type="expression" dxfId="142" priority="28">
      <formula>$J283=1</formula>
    </cfRule>
    <cfRule type="expression" dxfId="141" priority="29">
      <formula>$J283=2</formula>
    </cfRule>
    <cfRule type="expression" dxfId="140" priority="30">
      <formula>$J283=3</formula>
    </cfRule>
  </conditionalFormatting>
  <conditionalFormatting sqref="V284:X284">
    <cfRule type="expression" dxfId="139" priority="25">
      <formula>$J284=1</formula>
    </cfRule>
    <cfRule type="expression" dxfId="138" priority="26">
      <formula>$J284=2</formula>
    </cfRule>
    <cfRule type="expression" dxfId="137" priority="27">
      <formula>$J284=3</formula>
    </cfRule>
  </conditionalFormatting>
  <conditionalFormatting sqref="V285:X285">
    <cfRule type="expression" dxfId="136" priority="22">
      <formula>$J285=1</formula>
    </cfRule>
    <cfRule type="expression" dxfId="135" priority="23">
      <formula>$J285=2</formula>
    </cfRule>
    <cfRule type="expression" dxfId="134" priority="24">
      <formula>$J285=3</formula>
    </cfRule>
  </conditionalFormatting>
  <conditionalFormatting sqref="V286:X286">
    <cfRule type="expression" dxfId="133" priority="19">
      <formula>$J286=1</formula>
    </cfRule>
    <cfRule type="expression" dxfId="132" priority="20">
      <formula>$J286=2</formula>
    </cfRule>
    <cfRule type="expression" dxfId="131" priority="21">
      <formula>$J286=3</formula>
    </cfRule>
  </conditionalFormatting>
  <conditionalFormatting sqref="V287:X287">
    <cfRule type="expression" dxfId="130" priority="16">
      <formula>$J287=1</formula>
    </cfRule>
    <cfRule type="expression" dxfId="129" priority="17">
      <formula>$J287=2</formula>
    </cfRule>
    <cfRule type="expression" dxfId="128" priority="18">
      <formula>$J287=3</formula>
    </cfRule>
  </conditionalFormatting>
  <conditionalFormatting sqref="V288:X288">
    <cfRule type="expression" dxfId="127" priority="13">
      <formula>$J288=1</formula>
    </cfRule>
    <cfRule type="expression" dxfId="126" priority="14">
      <formula>$J288=2</formula>
    </cfRule>
    <cfRule type="expression" dxfId="125" priority="15">
      <formula>$J288=3</formula>
    </cfRule>
  </conditionalFormatting>
  <conditionalFormatting sqref="V289:X289">
    <cfRule type="expression" dxfId="124" priority="10">
      <formula>$J289=1</formula>
    </cfRule>
    <cfRule type="expression" dxfId="123" priority="11">
      <formula>$J289=2</formula>
    </cfRule>
    <cfRule type="expression" dxfId="122" priority="12">
      <formula>$J289=3</formula>
    </cfRule>
  </conditionalFormatting>
  <conditionalFormatting sqref="V290:X290">
    <cfRule type="expression" dxfId="121" priority="7">
      <formula>$J290=1</formula>
    </cfRule>
    <cfRule type="expression" dxfId="120" priority="8">
      <formula>$J290=2</formula>
    </cfRule>
    <cfRule type="expression" dxfId="119" priority="9">
      <formula>$J290=3</formula>
    </cfRule>
  </conditionalFormatting>
  <conditionalFormatting sqref="V291:X291">
    <cfRule type="expression" dxfId="118" priority="4">
      <formula>$J291=1</formula>
    </cfRule>
    <cfRule type="expression" dxfId="117" priority="5">
      <formula>$J291=2</formula>
    </cfRule>
    <cfRule type="expression" dxfId="116" priority="6">
      <formula>$J291=3</formula>
    </cfRule>
  </conditionalFormatting>
  <conditionalFormatting sqref="V292:X292">
    <cfRule type="expression" dxfId="115" priority="1">
      <formula>$J292=1</formula>
    </cfRule>
    <cfRule type="expression" dxfId="114" priority="2">
      <formula>$J292=2</formula>
    </cfRule>
    <cfRule type="expression" dxfId="113" priority="3">
      <formula>$J292=3</formula>
    </cfRule>
  </conditionalFormatting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AA127"/>
  <sheetViews>
    <sheetView showGridLines="0" zoomScale="25" zoomScaleNormal="25" workbookViewId="0">
      <selection activeCell="AB145" sqref="AB145"/>
    </sheetView>
  </sheetViews>
  <sheetFormatPr defaultRowHeight="11.25"/>
  <cols>
    <col min="1" max="1" width="1" style="48" customWidth="1"/>
    <col min="2" max="2" width="8.7109375" style="48" customWidth="1"/>
    <col min="3" max="6" width="9.28515625" style="48" bestFit="1" customWidth="1"/>
    <col min="7" max="7" width="11.5703125" style="48" bestFit="1" customWidth="1"/>
    <col min="8" max="8" width="9.28515625" style="48" bestFit="1" customWidth="1"/>
    <col min="9" max="9" width="8.85546875" style="48" bestFit="1" customWidth="1"/>
    <col min="10" max="16384" width="9.140625" style="48"/>
  </cols>
  <sheetData>
    <row r="2" spans="2:9">
      <c r="B2" s="277" t="s">
        <v>45</v>
      </c>
      <c r="C2" s="275"/>
      <c r="D2" s="275"/>
      <c r="E2" s="275"/>
      <c r="F2" s="275"/>
      <c r="G2" s="275"/>
      <c r="H2" s="275"/>
      <c r="I2" s="276"/>
    </row>
    <row r="3" spans="2:9">
      <c r="B3" s="401" t="s">
        <v>3</v>
      </c>
      <c r="C3" s="397" t="s">
        <v>38</v>
      </c>
      <c r="D3" s="397" t="s">
        <v>39</v>
      </c>
      <c r="E3" s="397" t="s">
        <v>212</v>
      </c>
      <c r="F3" s="397" t="s">
        <v>213</v>
      </c>
      <c r="G3" s="397" t="s">
        <v>214</v>
      </c>
      <c r="H3" s="397" t="s">
        <v>216</v>
      </c>
      <c r="I3" s="399" t="s">
        <v>215</v>
      </c>
    </row>
    <row r="4" spans="2:9">
      <c r="B4" s="402"/>
      <c r="C4" s="398"/>
      <c r="D4" s="398"/>
      <c r="E4" s="398"/>
      <c r="F4" s="398"/>
      <c r="G4" s="398"/>
      <c r="H4" s="398"/>
      <c r="I4" s="400"/>
    </row>
    <row r="5" spans="2:9">
      <c r="B5" s="289"/>
      <c r="C5" s="290">
        <v>40446</v>
      </c>
      <c r="D5" s="290">
        <v>40447</v>
      </c>
      <c r="E5" s="290">
        <v>40448</v>
      </c>
      <c r="F5" s="290">
        <v>40449</v>
      </c>
      <c r="G5" s="290">
        <v>40450</v>
      </c>
      <c r="H5" s="290">
        <v>40451</v>
      </c>
      <c r="I5" s="291">
        <v>40452</v>
      </c>
    </row>
    <row r="6" spans="2:9" ht="13.5">
      <c r="B6" s="280" t="s">
        <v>11</v>
      </c>
      <c r="C6" s="281">
        <f>'E1_ Gráficos 01'!O47</f>
        <v>119</v>
      </c>
      <c r="D6" s="281">
        <f>'E1_ Gráficos 01'!O84</f>
        <v>218</v>
      </c>
      <c r="E6" s="281">
        <f>'E1_ Gráficos 01'!O121</f>
        <v>102</v>
      </c>
      <c r="F6" s="281">
        <f>'E1_ Gráficos 01'!O158</f>
        <v>113</v>
      </c>
      <c r="G6" s="281">
        <f>'E1_ Gráficos 01'!O195</f>
        <v>129</v>
      </c>
      <c r="H6" s="281">
        <f>'E1_ Gráficos 01'!O232</f>
        <v>140</v>
      </c>
      <c r="I6" s="282">
        <f>'E1_ Gráficos 01'!O269</f>
        <v>140</v>
      </c>
    </row>
    <row r="7" spans="2:9" ht="13.5">
      <c r="B7" s="283" t="s">
        <v>12</v>
      </c>
      <c r="C7" s="284">
        <f>'E1_ Gráficos 01'!O48</f>
        <v>80</v>
      </c>
      <c r="D7" s="284">
        <f>'E1_ Gráficos 01'!O85</f>
        <v>109</v>
      </c>
      <c r="E7" s="284">
        <f>'E1_ Gráficos 01'!O122</f>
        <v>68</v>
      </c>
      <c r="F7" s="284">
        <f>'E1_ Gráficos 01'!O159</f>
        <v>73</v>
      </c>
      <c r="G7" s="284">
        <f>'E1_ Gráficos 01'!O196</f>
        <v>79</v>
      </c>
      <c r="H7" s="284">
        <f>'E1_ Gráficos 01'!O233</f>
        <v>59</v>
      </c>
      <c r="I7" s="285">
        <f>'E1_ Gráficos 01'!O270</f>
        <v>81</v>
      </c>
    </row>
    <row r="8" spans="2:9" ht="13.5">
      <c r="B8" s="283" t="s">
        <v>13</v>
      </c>
      <c r="C8" s="284">
        <f>'E1_ Gráficos 01'!O49</f>
        <v>73</v>
      </c>
      <c r="D8" s="284">
        <f>'E1_ Gráficos 01'!O86</f>
        <v>119</v>
      </c>
      <c r="E8" s="284">
        <f>'E1_ Gráficos 01'!O123</f>
        <v>55</v>
      </c>
      <c r="F8" s="284">
        <f>'E1_ Gráficos 01'!O160</f>
        <v>50</v>
      </c>
      <c r="G8" s="284">
        <f>'E1_ Gráficos 01'!O197</f>
        <v>51</v>
      </c>
      <c r="H8" s="284">
        <f>'E1_ Gráficos 01'!O234</f>
        <v>66</v>
      </c>
      <c r="I8" s="285">
        <f>'E1_ Gráficos 01'!O271</f>
        <v>49</v>
      </c>
    </row>
    <row r="9" spans="2:9" ht="13.5">
      <c r="B9" s="283" t="s">
        <v>14</v>
      </c>
      <c r="C9" s="284">
        <f>'E1_ Gráficos 01'!O50</f>
        <v>57</v>
      </c>
      <c r="D9" s="284">
        <f>'E1_ Gráficos 01'!O87</f>
        <v>122</v>
      </c>
      <c r="E9" s="284">
        <f>'E1_ Gráficos 01'!O124</f>
        <v>60</v>
      </c>
      <c r="F9" s="284">
        <f>'E1_ Gráficos 01'!O161</f>
        <v>40</v>
      </c>
      <c r="G9" s="284">
        <f>'E1_ Gráficos 01'!O198</f>
        <v>39</v>
      </c>
      <c r="H9" s="284">
        <f>'E1_ Gráficos 01'!O235</f>
        <v>54</v>
      </c>
      <c r="I9" s="285">
        <f>'E1_ Gráficos 01'!O272</f>
        <v>44</v>
      </c>
    </row>
    <row r="10" spans="2:9" ht="13.5">
      <c r="B10" s="283" t="s">
        <v>15</v>
      </c>
      <c r="C10" s="284">
        <f>'E1_ Gráficos 01'!O51</f>
        <v>91</v>
      </c>
      <c r="D10" s="284">
        <f>'E1_ Gráficos 01'!O88</f>
        <v>135</v>
      </c>
      <c r="E10" s="284">
        <f>'E1_ Gráficos 01'!O125</f>
        <v>86</v>
      </c>
      <c r="F10" s="284">
        <f>'E1_ Gráficos 01'!O162</f>
        <v>87</v>
      </c>
      <c r="G10" s="284">
        <f>'E1_ Gráficos 01'!O199</f>
        <v>76</v>
      </c>
      <c r="H10" s="284">
        <f>'E1_ Gráficos 01'!O236</f>
        <v>91</v>
      </c>
      <c r="I10" s="285">
        <f>'E1_ Gráficos 01'!O273</f>
        <v>96</v>
      </c>
    </row>
    <row r="11" spans="2:9" ht="13.5">
      <c r="B11" s="283" t="s">
        <v>16</v>
      </c>
      <c r="C11" s="284">
        <f>'E1_ Gráficos 01'!O52</f>
        <v>156</v>
      </c>
      <c r="D11" s="284">
        <f>'E1_ Gráficos 01'!O89</f>
        <v>134</v>
      </c>
      <c r="E11" s="284">
        <f>'E1_ Gráficos 01'!O126</f>
        <v>114</v>
      </c>
      <c r="F11" s="284">
        <f>'E1_ Gráficos 01'!O163</f>
        <v>139</v>
      </c>
      <c r="G11" s="284">
        <f>'E1_ Gráficos 01'!O200</f>
        <v>148</v>
      </c>
      <c r="H11" s="284">
        <f>'E1_ Gráficos 01'!O237</f>
        <v>164</v>
      </c>
      <c r="I11" s="285">
        <f>'E1_ Gráficos 01'!O274</f>
        <v>161</v>
      </c>
    </row>
    <row r="12" spans="2:9" ht="13.5">
      <c r="B12" s="283" t="s">
        <v>17</v>
      </c>
      <c r="C12" s="284">
        <f>'E1_ Gráficos 01'!O53</f>
        <v>353</v>
      </c>
      <c r="D12" s="284">
        <f>'E1_ Gráficos 01'!O90</f>
        <v>287</v>
      </c>
      <c r="E12" s="284">
        <f>'E1_ Gráficos 01'!O127</f>
        <v>432</v>
      </c>
      <c r="F12" s="284">
        <f>'E1_ Gráficos 01'!O164</f>
        <v>473</v>
      </c>
      <c r="G12" s="284">
        <f>'E1_ Gráficos 01'!O201</f>
        <v>450</v>
      </c>
      <c r="H12" s="284">
        <f>'E1_ Gráficos 01'!O238</f>
        <v>425</v>
      </c>
      <c r="I12" s="285">
        <f>'E1_ Gráficos 01'!O275</f>
        <v>377</v>
      </c>
    </row>
    <row r="13" spans="2:9" ht="13.5">
      <c r="B13" s="283" t="s">
        <v>18</v>
      </c>
      <c r="C13" s="284">
        <f>'E1_ Gráficos 01'!O54</f>
        <v>522</v>
      </c>
      <c r="D13" s="284">
        <f>'E1_ Gráficos 01'!O91</f>
        <v>415</v>
      </c>
      <c r="E13" s="284">
        <f>'E1_ Gráficos 01'!O128</f>
        <v>679</v>
      </c>
      <c r="F13" s="284">
        <f>'E1_ Gráficos 01'!O165</f>
        <v>748</v>
      </c>
      <c r="G13" s="284">
        <f>'E1_ Gráficos 01'!O202</f>
        <v>613</v>
      </c>
      <c r="H13" s="284">
        <f>'E1_ Gráficos 01'!O239</f>
        <v>618</v>
      </c>
      <c r="I13" s="285">
        <f>'E1_ Gráficos 01'!O276</f>
        <v>643</v>
      </c>
    </row>
    <row r="14" spans="2:9" ht="13.5">
      <c r="B14" s="283" t="s">
        <v>19</v>
      </c>
      <c r="C14" s="284">
        <f>'E1_ Gráficos 01'!O55</f>
        <v>510</v>
      </c>
      <c r="D14" s="284">
        <f>'E1_ Gráficos 01'!O92</f>
        <v>432</v>
      </c>
      <c r="E14" s="284">
        <f>'E1_ Gráficos 01'!O129</f>
        <v>481</v>
      </c>
      <c r="F14" s="284">
        <f>'E1_ Gráficos 01'!O166</f>
        <v>592</v>
      </c>
      <c r="G14" s="284">
        <f>'E1_ Gráficos 01'!O203</f>
        <v>521</v>
      </c>
      <c r="H14" s="284">
        <f>'E1_ Gráficos 01'!O240</f>
        <v>497</v>
      </c>
      <c r="I14" s="285">
        <f>'E1_ Gráficos 01'!O277</f>
        <v>414</v>
      </c>
    </row>
    <row r="15" spans="2:9" ht="13.5">
      <c r="B15" s="283" t="s">
        <v>20</v>
      </c>
      <c r="C15" s="284">
        <f>'E1_ Gráficos 01'!O56</f>
        <v>520</v>
      </c>
      <c r="D15" s="284">
        <f>'E1_ Gráficos 01'!O93</f>
        <v>507</v>
      </c>
      <c r="E15" s="284">
        <f>'E1_ Gráficos 01'!O130</f>
        <v>585</v>
      </c>
      <c r="F15" s="284">
        <f>'E1_ Gráficos 01'!O167</f>
        <v>444</v>
      </c>
      <c r="G15" s="284">
        <f>'E1_ Gráficos 01'!O204</f>
        <v>418</v>
      </c>
      <c r="H15" s="284">
        <f>'E1_ Gráficos 01'!O241</f>
        <v>485</v>
      </c>
      <c r="I15" s="285">
        <f>'E1_ Gráficos 01'!O278</f>
        <v>476</v>
      </c>
    </row>
    <row r="16" spans="2:9" ht="13.5">
      <c r="B16" s="283" t="s">
        <v>21</v>
      </c>
      <c r="C16" s="284">
        <f>'E1_ Gráficos 01'!O57</f>
        <v>490</v>
      </c>
      <c r="D16" s="284">
        <f>'E1_ Gráficos 01'!O94</f>
        <v>435</v>
      </c>
      <c r="E16" s="284">
        <f>'E1_ Gráficos 01'!O131</f>
        <v>388</v>
      </c>
      <c r="F16" s="284">
        <f>'E1_ Gráficos 01'!O168</f>
        <v>407</v>
      </c>
      <c r="G16" s="284">
        <f>'E1_ Gráficos 01'!O205</f>
        <v>425</v>
      </c>
      <c r="H16" s="284">
        <f>'E1_ Gráficos 01'!O242</f>
        <v>381</v>
      </c>
      <c r="I16" s="285">
        <f>'E1_ Gráficos 01'!O279</f>
        <v>416</v>
      </c>
    </row>
    <row r="17" spans="2:27" ht="13.5">
      <c r="B17" s="283" t="s">
        <v>22</v>
      </c>
      <c r="C17" s="284">
        <f>'E1_ Gráficos 01'!O58</f>
        <v>419</v>
      </c>
      <c r="D17" s="284">
        <f>'E1_ Gráficos 01'!O95</f>
        <v>502</v>
      </c>
      <c r="E17" s="284">
        <f>'E1_ Gráficos 01'!O132</f>
        <v>438</v>
      </c>
      <c r="F17" s="284">
        <f>'E1_ Gráficos 01'!O169</f>
        <v>397</v>
      </c>
      <c r="G17" s="284">
        <f>'E1_ Gráficos 01'!O206</f>
        <v>342</v>
      </c>
      <c r="H17" s="284">
        <f>'E1_ Gráficos 01'!O243</f>
        <v>403</v>
      </c>
      <c r="I17" s="285">
        <f>'E1_ Gráficos 01'!O280</f>
        <v>400</v>
      </c>
    </row>
    <row r="18" spans="2:27" ht="13.5">
      <c r="B18" s="283" t="s">
        <v>23</v>
      </c>
      <c r="C18" s="284">
        <f>'E1_ Gráficos 01'!O59</f>
        <v>440</v>
      </c>
      <c r="D18" s="284">
        <f>'E1_ Gráficos 01'!O96</f>
        <v>489</v>
      </c>
      <c r="E18" s="284">
        <f>'E1_ Gráficos 01'!O133</f>
        <v>366</v>
      </c>
      <c r="F18" s="284">
        <f>'E1_ Gráficos 01'!O170</f>
        <v>479</v>
      </c>
      <c r="G18" s="284">
        <f>'E1_ Gráficos 01'!O207</f>
        <v>345</v>
      </c>
      <c r="H18" s="284">
        <f>'E1_ Gráficos 01'!O244</f>
        <v>378</v>
      </c>
      <c r="I18" s="285">
        <f>'E1_ Gráficos 01'!O281</f>
        <v>350</v>
      </c>
    </row>
    <row r="19" spans="2:27" ht="13.5">
      <c r="B19" s="283" t="s">
        <v>24</v>
      </c>
      <c r="C19" s="284">
        <f>'E1_ Gráficos 01'!O60</f>
        <v>392</v>
      </c>
      <c r="D19" s="284">
        <f>'E1_ Gráficos 01'!O97</f>
        <v>533</v>
      </c>
      <c r="E19" s="284">
        <f>'E1_ Gráficos 01'!O134</f>
        <v>413</v>
      </c>
      <c r="F19" s="284">
        <f>'E1_ Gráficos 01'!O171</f>
        <v>375</v>
      </c>
      <c r="G19" s="284">
        <f>'E1_ Gráficos 01'!O208</f>
        <v>374</v>
      </c>
      <c r="H19" s="284">
        <f>'E1_ Gráficos 01'!O245</f>
        <v>354</v>
      </c>
      <c r="I19" s="285">
        <f>'E1_ Gráficos 01'!O282</f>
        <v>417</v>
      </c>
    </row>
    <row r="20" spans="2:27" ht="13.5">
      <c r="B20" s="283" t="s">
        <v>25</v>
      </c>
      <c r="C20" s="284">
        <f>'E1_ Gráficos 01'!O61</f>
        <v>512</v>
      </c>
      <c r="D20" s="284">
        <f>'E1_ Gráficos 01'!O98</f>
        <v>792</v>
      </c>
      <c r="E20" s="284">
        <f>'E1_ Gráficos 01'!O135</f>
        <v>448</v>
      </c>
      <c r="F20" s="284">
        <f>'E1_ Gráficos 01'!O172</f>
        <v>351</v>
      </c>
      <c r="G20" s="284">
        <f>'E1_ Gráficos 01'!O209</f>
        <v>397</v>
      </c>
      <c r="H20" s="284">
        <f>'E1_ Gráficos 01'!O246</f>
        <v>414</v>
      </c>
      <c r="I20" s="285">
        <f>'E1_ Gráficos 01'!O283</f>
        <v>405</v>
      </c>
    </row>
    <row r="21" spans="2:27" ht="13.5">
      <c r="B21" s="283" t="s">
        <v>26</v>
      </c>
      <c r="C21" s="284">
        <f>'E1_ Gráficos 01'!O62</f>
        <v>526</v>
      </c>
      <c r="D21" s="284">
        <f>'E1_ Gráficos 01'!O99</f>
        <v>573</v>
      </c>
      <c r="E21" s="284">
        <f>'E1_ Gráficos 01'!O136</f>
        <v>423</v>
      </c>
      <c r="F21" s="284">
        <f>'E1_ Gráficos 01'!O173</f>
        <v>428</v>
      </c>
      <c r="G21" s="284">
        <f>'E1_ Gráficos 01'!O210</f>
        <v>396</v>
      </c>
      <c r="H21" s="284">
        <f>'E1_ Gráficos 01'!O247</f>
        <v>398</v>
      </c>
      <c r="I21" s="285">
        <f>'E1_ Gráficos 01'!O284</f>
        <v>476</v>
      </c>
    </row>
    <row r="22" spans="2:27" ht="13.5">
      <c r="B22" s="283" t="s">
        <v>27</v>
      </c>
      <c r="C22" s="284">
        <f>'E1_ Gráficos 01'!O63</f>
        <v>586</v>
      </c>
      <c r="D22" s="284">
        <f>'E1_ Gráficos 01'!O100</f>
        <v>611</v>
      </c>
      <c r="E22" s="284">
        <f>'E1_ Gráficos 01'!O137</f>
        <v>458</v>
      </c>
      <c r="F22" s="284">
        <f>'E1_ Gráficos 01'!O174</f>
        <v>424</v>
      </c>
      <c r="G22" s="284">
        <f>'E1_ Gráficos 01'!O211</f>
        <v>446</v>
      </c>
      <c r="H22" s="284">
        <f>'E1_ Gráficos 01'!O248</f>
        <v>410</v>
      </c>
      <c r="I22" s="285">
        <f>'E1_ Gráficos 01'!O285</f>
        <v>479</v>
      </c>
    </row>
    <row r="23" spans="2:27" ht="13.5">
      <c r="B23" s="283" t="s">
        <v>28</v>
      </c>
      <c r="C23" s="284">
        <f>'E1_ Gráficos 01'!O64</f>
        <v>615</v>
      </c>
      <c r="D23" s="284">
        <f>'E1_ Gráficos 01'!O101</f>
        <v>598</v>
      </c>
      <c r="E23" s="284">
        <f>'E1_ Gráficos 01'!O138</f>
        <v>600</v>
      </c>
      <c r="F23" s="284">
        <f>'E1_ Gráficos 01'!O175</f>
        <v>438</v>
      </c>
      <c r="G23" s="284">
        <f>'E1_ Gráficos 01'!O212</f>
        <v>482</v>
      </c>
      <c r="H23" s="284">
        <f>'E1_ Gráficos 01'!O249</f>
        <v>452</v>
      </c>
      <c r="I23" s="285">
        <f>'E1_ Gráficos 01'!O286</f>
        <v>535</v>
      </c>
    </row>
    <row r="24" spans="2:27" ht="13.5">
      <c r="B24" s="283" t="s">
        <v>29</v>
      </c>
      <c r="C24" s="284">
        <f>'E1_ Gráficos 01'!O65</f>
        <v>616</v>
      </c>
      <c r="D24" s="284">
        <f>'E1_ Gráficos 01'!O102</f>
        <v>697</v>
      </c>
      <c r="E24" s="284">
        <f>'E1_ Gráficos 01'!O139</f>
        <v>620</v>
      </c>
      <c r="F24" s="284">
        <f>'E1_ Gráficos 01'!O176</f>
        <v>533</v>
      </c>
      <c r="G24" s="284">
        <f>'E1_ Gráficos 01'!O213</f>
        <v>543</v>
      </c>
      <c r="H24" s="284">
        <f>'E1_ Gráficos 01'!O250</f>
        <v>544</v>
      </c>
      <c r="I24" s="285">
        <f>'E1_ Gráficos 01'!O287</f>
        <v>565</v>
      </c>
    </row>
    <row r="25" spans="2:27" ht="13.5">
      <c r="B25" s="283" t="s">
        <v>30</v>
      </c>
      <c r="C25" s="284">
        <f>'E1_ Gráficos 01'!O66</f>
        <v>628</v>
      </c>
      <c r="D25" s="284">
        <f>'E1_ Gráficos 01'!O103</f>
        <v>584</v>
      </c>
      <c r="E25" s="284">
        <f>'E1_ Gráficos 01'!O140</f>
        <v>586</v>
      </c>
      <c r="F25" s="284">
        <f>'E1_ Gráficos 01'!O177</f>
        <v>545</v>
      </c>
      <c r="G25" s="284">
        <f>'E1_ Gráficos 01'!O214</f>
        <v>527</v>
      </c>
      <c r="H25" s="284">
        <f>'E1_ Gráficos 01'!O251</f>
        <v>563</v>
      </c>
      <c r="I25" s="285">
        <f>'E1_ Gráficos 01'!O288</f>
        <v>554</v>
      </c>
    </row>
    <row r="26" spans="2:27" ht="13.5">
      <c r="B26" s="283" t="s">
        <v>31</v>
      </c>
      <c r="C26" s="284">
        <f>'E1_ Gráficos 01'!O67</f>
        <v>625</v>
      </c>
      <c r="D26" s="284">
        <f>'E1_ Gráficos 01'!O104</f>
        <v>523</v>
      </c>
      <c r="E26" s="284">
        <f>'E1_ Gráficos 01'!O141</f>
        <v>527</v>
      </c>
      <c r="F26" s="284">
        <f>'E1_ Gráficos 01'!O178</f>
        <v>463</v>
      </c>
      <c r="G26" s="284">
        <f>'E1_ Gráficos 01'!O215</f>
        <v>505</v>
      </c>
      <c r="H26" s="284">
        <f>'E1_ Gráficos 01'!O252</f>
        <v>520</v>
      </c>
      <c r="I26" s="285">
        <f>'E1_ Gráficos 01'!O289</f>
        <v>497</v>
      </c>
    </row>
    <row r="27" spans="2:27" ht="13.5">
      <c r="B27" s="283" t="s">
        <v>32</v>
      </c>
      <c r="C27" s="284">
        <f>'E1_ Gráficos 01'!O68</f>
        <v>489</v>
      </c>
      <c r="D27" s="284">
        <f>'E1_ Gráficos 01'!O105</f>
        <v>330</v>
      </c>
      <c r="E27" s="284">
        <f>'E1_ Gráficos 01'!O142</f>
        <v>348</v>
      </c>
      <c r="F27" s="284">
        <f>'E1_ Gráficos 01'!O179</f>
        <v>427</v>
      </c>
      <c r="G27" s="284">
        <f>'E1_ Gráficos 01'!O216</f>
        <v>439</v>
      </c>
      <c r="H27" s="284">
        <f>'E1_ Gráficos 01'!O253</f>
        <v>505</v>
      </c>
      <c r="I27" s="285">
        <f>'E1_ Gráficos 01'!O290</f>
        <v>326</v>
      </c>
    </row>
    <row r="28" spans="2:27" ht="13.5">
      <c r="B28" s="283" t="s">
        <v>33</v>
      </c>
      <c r="C28" s="284">
        <f>'E1_ Gráficos 01'!O69</f>
        <v>417</v>
      </c>
      <c r="D28" s="284">
        <f>'E1_ Gráficos 01'!O106</f>
        <v>274</v>
      </c>
      <c r="E28" s="284">
        <f>'E1_ Gráficos 01'!O143</f>
        <v>287</v>
      </c>
      <c r="F28" s="284">
        <f>'E1_ Gráficos 01'!O180</f>
        <v>311</v>
      </c>
      <c r="G28" s="284">
        <f>'E1_ Gráficos 01'!O217</f>
        <v>306</v>
      </c>
      <c r="H28" s="284">
        <f>'E1_ Gráficos 01'!O254</f>
        <v>319</v>
      </c>
      <c r="I28" s="285">
        <f>'E1_ Gráficos 01'!O291</f>
        <v>329</v>
      </c>
      <c r="AA28" s="292"/>
    </row>
    <row r="29" spans="2:27" ht="13.5">
      <c r="B29" s="286" t="s">
        <v>34</v>
      </c>
      <c r="C29" s="287">
        <f>'E1_ Gráficos 01'!O70</f>
        <v>298</v>
      </c>
      <c r="D29" s="287">
        <f>'E1_ Gráficos 01'!O107</f>
        <v>159</v>
      </c>
      <c r="E29" s="287">
        <f>'E1_ Gráficos 01'!O144</f>
        <v>218</v>
      </c>
      <c r="F29" s="287">
        <f>'E1_ Gráficos 01'!O181</f>
        <v>191</v>
      </c>
      <c r="G29" s="287">
        <f>'E1_ Gráficos 01'!O218</f>
        <v>239</v>
      </c>
      <c r="H29" s="287">
        <f>'E1_ Gráficos 01'!O255</f>
        <v>300</v>
      </c>
      <c r="I29" s="288">
        <f>'E1_ Gráficos 01'!O292</f>
        <v>176</v>
      </c>
    </row>
    <row r="31" spans="2:27">
      <c r="B31" s="278" t="s">
        <v>8</v>
      </c>
      <c r="C31" s="279">
        <f>SUM(C6:C29)</f>
        <v>9534</v>
      </c>
      <c r="D31" s="279">
        <f t="shared" ref="D31:I31" si="0">SUM(D6:D29)</f>
        <v>9578</v>
      </c>
      <c r="E31" s="279">
        <f t="shared" si="0"/>
        <v>8782</v>
      </c>
      <c r="F31" s="279">
        <f t="shared" si="0"/>
        <v>8528</v>
      </c>
      <c r="G31" s="279">
        <f t="shared" si="0"/>
        <v>8290</v>
      </c>
      <c r="H31" s="279">
        <f t="shared" si="0"/>
        <v>8540</v>
      </c>
      <c r="I31" s="279">
        <f t="shared" si="0"/>
        <v>8406</v>
      </c>
    </row>
    <row r="34" spans="2:9">
      <c r="B34" s="277" t="s">
        <v>46</v>
      </c>
      <c r="C34" s="275"/>
      <c r="D34" s="275"/>
      <c r="E34" s="275"/>
      <c r="F34" s="275"/>
      <c r="G34" s="275"/>
      <c r="H34" s="275"/>
      <c r="I34" s="276"/>
    </row>
    <row r="35" spans="2:9">
      <c r="B35" s="401" t="s">
        <v>3</v>
      </c>
      <c r="C35" s="397" t="s">
        <v>38</v>
      </c>
      <c r="D35" s="397" t="s">
        <v>39</v>
      </c>
      <c r="E35" s="397" t="s">
        <v>212</v>
      </c>
      <c r="F35" s="397" t="s">
        <v>213</v>
      </c>
      <c r="G35" s="397" t="s">
        <v>214</v>
      </c>
      <c r="H35" s="397" t="s">
        <v>216</v>
      </c>
      <c r="I35" s="399" t="s">
        <v>215</v>
      </c>
    </row>
    <row r="36" spans="2:9">
      <c r="B36" s="402"/>
      <c r="C36" s="398"/>
      <c r="D36" s="398"/>
      <c r="E36" s="398"/>
      <c r="F36" s="398"/>
      <c r="G36" s="398"/>
      <c r="H36" s="398"/>
      <c r="I36" s="400"/>
    </row>
    <row r="37" spans="2:9">
      <c r="B37" s="289"/>
      <c r="C37" s="290">
        <v>40446</v>
      </c>
      <c r="D37" s="290">
        <v>40447</v>
      </c>
      <c r="E37" s="290">
        <v>40448</v>
      </c>
      <c r="F37" s="290">
        <v>40449</v>
      </c>
      <c r="G37" s="290">
        <v>40450</v>
      </c>
      <c r="H37" s="290">
        <v>40451</v>
      </c>
      <c r="I37" s="291">
        <v>40452</v>
      </c>
    </row>
    <row r="38" spans="2:9" ht="13.5">
      <c r="B38" s="280" t="s">
        <v>11</v>
      </c>
      <c r="C38" s="281">
        <f>'E1_ Gráficos 01'!P47</f>
        <v>7</v>
      </c>
      <c r="D38" s="281">
        <f>'E1_ Gráficos 01'!P84</f>
        <v>4</v>
      </c>
      <c r="E38" s="281">
        <f>'E1_ Gráficos 01'!P121</f>
        <v>6</v>
      </c>
      <c r="F38" s="281">
        <f>'E1_ Gráficos 01'!P158</f>
        <v>5</v>
      </c>
      <c r="G38" s="281">
        <f>'E1_ Gráficos 01'!P195</f>
        <v>2</v>
      </c>
      <c r="H38" s="281">
        <f>'E1_ Gráficos 01'!P232</f>
        <v>7</v>
      </c>
      <c r="I38" s="282">
        <f>'E1_ Gráficos 01'!P269</f>
        <v>8</v>
      </c>
    </row>
    <row r="39" spans="2:9" ht="13.5">
      <c r="B39" s="283" t="s">
        <v>12</v>
      </c>
      <c r="C39" s="284">
        <f>'E1_ Gráficos 01'!P48</f>
        <v>1</v>
      </c>
      <c r="D39" s="284">
        <f>'E1_ Gráficos 01'!P85</f>
        <v>0</v>
      </c>
      <c r="E39" s="284">
        <f>'E1_ Gráficos 01'!P122</f>
        <v>4</v>
      </c>
      <c r="F39" s="284">
        <f>'E1_ Gráficos 01'!P159</f>
        <v>1</v>
      </c>
      <c r="G39" s="284">
        <f>'E1_ Gráficos 01'!P196</f>
        <v>4</v>
      </c>
      <c r="H39" s="284">
        <f>'E1_ Gráficos 01'!P233</f>
        <v>2</v>
      </c>
      <c r="I39" s="285">
        <f>'E1_ Gráficos 01'!P270</f>
        <v>3</v>
      </c>
    </row>
    <row r="40" spans="2:9" ht="13.5">
      <c r="B40" s="283" t="s">
        <v>13</v>
      </c>
      <c r="C40" s="284">
        <f>'E1_ Gráficos 01'!P49</f>
        <v>5</v>
      </c>
      <c r="D40" s="284">
        <f>'E1_ Gráficos 01'!P86</f>
        <v>6</v>
      </c>
      <c r="E40" s="284">
        <f>'E1_ Gráficos 01'!P123</f>
        <v>2</v>
      </c>
      <c r="F40" s="284">
        <f>'E1_ Gráficos 01'!P160</f>
        <v>6</v>
      </c>
      <c r="G40" s="284">
        <f>'E1_ Gráficos 01'!P197</f>
        <v>2</v>
      </c>
      <c r="H40" s="284">
        <f>'E1_ Gráficos 01'!P234</f>
        <v>3</v>
      </c>
      <c r="I40" s="285">
        <f>'E1_ Gráficos 01'!P271</f>
        <v>5</v>
      </c>
    </row>
    <row r="41" spans="2:9" ht="13.5">
      <c r="B41" s="283" t="s">
        <v>14</v>
      </c>
      <c r="C41" s="284">
        <f>'E1_ Gráficos 01'!P50</f>
        <v>1</v>
      </c>
      <c r="D41" s="284">
        <f>'E1_ Gráficos 01'!P87</f>
        <v>6</v>
      </c>
      <c r="E41" s="284">
        <f>'E1_ Gráficos 01'!P124</f>
        <v>4</v>
      </c>
      <c r="F41" s="284">
        <f>'E1_ Gráficos 01'!P161</f>
        <v>9</v>
      </c>
      <c r="G41" s="284">
        <f>'E1_ Gráficos 01'!P198</f>
        <v>5</v>
      </c>
      <c r="H41" s="284">
        <f>'E1_ Gráficos 01'!P235</f>
        <v>4</v>
      </c>
      <c r="I41" s="285">
        <f>'E1_ Gráficos 01'!P272</f>
        <v>3</v>
      </c>
    </row>
    <row r="42" spans="2:9" ht="13.5">
      <c r="B42" s="283" t="s">
        <v>15</v>
      </c>
      <c r="C42" s="284">
        <f>'E1_ Gráficos 01'!P51</f>
        <v>10</v>
      </c>
      <c r="D42" s="284">
        <f>'E1_ Gráficos 01'!P88</f>
        <v>4</v>
      </c>
      <c r="E42" s="284">
        <f>'E1_ Gráficos 01'!P125</f>
        <v>5</v>
      </c>
      <c r="F42" s="284">
        <f>'E1_ Gráficos 01'!P162</f>
        <v>13</v>
      </c>
      <c r="G42" s="284">
        <f>'E1_ Gráficos 01'!P199</f>
        <v>11</v>
      </c>
      <c r="H42" s="284">
        <f>'E1_ Gráficos 01'!P236</f>
        <v>11</v>
      </c>
      <c r="I42" s="285">
        <f>'E1_ Gráficos 01'!P273</f>
        <v>8</v>
      </c>
    </row>
    <row r="43" spans="2:9" ht="13.5">
      <c r="B43" s="283" t="s">
        <v>16</v>
      </c>
      <c r="C43" s="284">
        <f>'E1_ Gráficos 01'!P52</f>
        <v>18</v>
      </c>
      <c r="D43" s="284">
        <f>'E1_ Gráficos 01'!P89</f>
        <v>5</v>
      </c>
      <c r="E43" s="284">
        <f>'E1_ Gráficos 01'!P126</f>
        <v>8</v>
      </c>
      <c r="F43" s="284">
        <f>'E1_ Gráficos 01'!P163</f>
        <v>10</v>
      </c>
      <c r="G43" s="284">
        <f>'E1_ Gráficos 01'!P200</f>
        <v>13</v>
      </c>
      <c r="H43" s="284">
        <f>'E1_ Gráficos 01'!P237</f>
        <v>14</v>
      </c>
      <c r="I43" s="285">
        <f>'E1_ Gráficos 01'!P274</f>
        <v>10</v>
      </c>
    </row>
    <row r="44" spans="2:9" ht="13.5">
      <c r="B44" s="283" t="s">
        <v>17</v>
      </c>
      <c r="C44" s="284">
        <f>'E1_ Gráficos 01'!P53</f>
        <v>31</v>
      </c>
      <c r="D44" s="284">
        <f>'E1_ Gráficos 01'!P90</f>
        <v>12</v>
      </c>
      <c r="E44" s="284">
        <f>'E1_ Gráficos 01'!P127</f>
        <v>26</v>
      </c>
      <c r="F44" s="284">
        <f>'E1_ Gráficos 01'!P164</f>
        <v>21</v>
      </c>
      <c r="G44" s="284">
        <f>'E1_ Gráficos 01'!P201</f>
        <v>36</v>
      </c>
      <c r="H44" s="284">
        <f>'E1_ Gráficos 01'!P238</f>
        <v>25</v>
      </c>
      <c r="I44" s="285">
        <f>'E1_ Gráficos 01'!P275</f>
        <v>27</v>
      </c>
    </row>
    <row r="45" spans="2:9" ht="13.5">
      <c r="B45" s="283" t="s">
        <v>18</v>
      </c>
      <c r="C45" s="284">
        <f>'E1_ Gráficos 01'!P54</f>
        <v>32</v>
      </c>
      <c r="D45" s="284">
        <f>'E1_ Gráficos 01'!P91</f>
        <v>11</v>
      </c>
      <c r="E45" s="284">
        <f>'E1_ Gráficos 01'!P128</f>
        <v>55</v>
      </c>
      <c r="F45" s="284">
        <f>'E1_ Gráficos 01'!P165</f>
        <v>64</v>
      </c>
      <c r="G45" s="284">
        <f>'E1_ Gráficos 01'!P202</f>
        <v>52</v>
      </c>
      <c r="H45" s="284">
        <f>'E1_ Gráficos 01'!P239</f>
        <v>65</v>
      </c>
      <c r="I45" s="285">
        <f>'E1_ Gráficos 01'!P276</f>
        <v>58</v>
      </c>
    </row>
    <row r="46" spans="2:9" ht="13.5">
      <c r="B46" s="283" t="s">
        <v>19</v>
      </c>
      <c r="C46" s="284">
        <f>'E1_ Gráficos 01'!P55</f>
        <v>53</v>
      </c>
      <c r="D46" s="284">
        <f>'E1_ Gráficos 01'!P92</f>
        <v>19</v>
      </c>
      <c r="E46" s="284">
        <f>'E1_ Gráficos 01'!P129</f>
        <v>58</v>
      </c>
      <c r="F46" s="284">
        <f>'E1_ Gráficos 01'!P166</f>
        <v>62</v>
      </c>
      <c r="G46" s="284">
        <f>'E1_ Gráficos 01'!P203</f>
        <v>61</v>
      </c>
      <c r="H46" s="284">
        <f>'E1_ Gráficos 01'!P240</f>
        <v>60</v>
      </c>
      <c r="I46" s="285">
        <f>'E1_ Gráficos 01'!P277</f>
        <v>39</v>
      </c>
    </row>
    <row r="47" spans="2:9" ht="13.5">
      <c r="B47" s="283" t="s">
        <v>20</v>
      </c>
      <c r="C47" s="284">
        <f>'E1_ Gráficos 01'!P56</f>
        <v>43</v>
      </c>
      <c r="D47" s="284">
        <f>'E1_ Gráficos 01'!P93</f>
        <v>18</v>
      </c>
      <c r="E47" s="284">
        <f>'E1_ Gráficos 01'!P130</f>
        <v>45</v>
      </c>
      <c r="F47" s="284">
        <f>'E1_ Gráficos 01'!P167</f>
        <v>80</v>
      </c>
      <c r="G47" s="284">
        <f>'E1_ Gráficos 01'!P204</f>
        <v>60</v>
      </c>
      <c r="H47" s="284">
        <f>'E1_ Gráficos 01'!P241</f>
        <v>60</v>
      </c>
      <c r="I47" s="285">
        <f>'E1_ Gráficos 01'!P278</f>
        <v>58</v>
      </c>
    </row>
    <row r="48" spans="2:9" ht="13.5">
      <c r="B48" s="283" t="s">
        <v>21</v>
      </c>
      <c r="C48" s="284">
        <f>'E1_ Gráficos 01'!P57</f>
        <v>38</v>
      </c>
      <c r="D48" s="284">
        <f>'E1_ Gráficos 01'!P94</f>
        <v>7</v>
      </c>
      <c r="E48" s="284">
        <f>'E1_ Gráficos 01'!P131</f>
        <v>56</v>
      </c>
      <c r="F48" s="284">
        <f>'E1_ Gráficos 01'!P168</f>
        <v>71</v>
      </c>
      <c r="G48" s="284">
        <f>'E1_ Gráficos 01'!P205</f>
        <v>62</v>
      </c>
      <c r="H48" s="284">
        <f>'E1_ Gráficos 01'!P242</f>
        <v>57</v>
      </c>
      <c r="I48" s="285">
        <f>'E1_ Gráficos 01'!P279</f>
        <v>51</v>
      </c>
    </row>
    <row r="49" spans="2:27" ht="13.5">
      <c r="B49" s="283" t="s">
        <v>22</v>
      </c>
      <c r="C49" s="284">
        <f>'E1_ Gráficos 01'!P58</f>
        <v>39</v>
      </c>
      <c r="D49" s="284">
        <f>'E1_ Gráficos 01'!P95</f>
        <v>14</v>
      </c>
      <c r="E49" s="284">
        <f>'E1_ Gráficos 01'!P132</f>
        <v>60</v>
      </c>
      <c r="F49" s="284">
        <f>'E1_ Gráficos 01'!P169</f>
        <v>63</v>
      </c>
      <c r="G49" s="284">
        <f>'E1_ Gráficos 01'!P206</f>
        <v>60</v>
      </c>
      <c r="H49" s="284">
        <f>'E1_ Gráficos 01'!P243</f>
        <v>72</v>
      </c>
      <c r="I49" s="285">
        <f>'E1_ Gráficos 01'!P280</f>
        <v>63</v>
      </c>
    </row>
    <row r="50" spans="2:27" ht="13.5">
      <c r="B50" s="283" t="s">
        <v>23</v>
      </c>
      <c r="C50" s="284">
        <f>'E1_ Gráficos 01'!P59</f>
        <v>34</v>
      </c>
      <c r="D50" s="284">
        <f>'E1_ Gráficos 01'!P96</f>
        <v>20</v>
      </c>
      <c r="E50" s="284">
        <f>'E1_ Gráficos 01'!P133</f>
        <v>49</v>
      </c>
      <c r="F50" s="284">
        <f>'E1_ Gráficos 01'!P170</f>
        <v>72</v>
      </c>
      <c r="G50" s="284">
        <f>'E1_ Gráficos 01'!P207</f>
        <v>79</v>
      </c>
      <c r="H50" s="284">
        <f>'E1_ Gráficos 01'!P244</f>
        <v>71</v>
      </c>
      <c r="I50" s="285">
        <f>'E1_ Gráficos 01'!P281</f>
        <v>53</v>
      </c>
    </row>
    <row r="51" spans="2:27" ht="13.5">
      <c r="B51" s="283" t="s">
        <v>24</v>
      </c>
      <c r="C51" s="284">
        <f>'E1_ Gráficos 01'!P60</f>
        <v>26</v>
      </c>
      <c r="D51" s="284">
        <f>'E1_ Gráficos 01'!P97</f>
        <v>7</v>
      </c>
      <c r="E51" s="284">
        <f>'E1_ Gráficos 01'!P134</f>
        <v>48</v>
      </c>
      <c r="F51" s="284">
        <f>'E1_ Gráficos 01'!P171</f>
        <v>67</v>
      </c>
      <c r="G51" s="284">
        <f>'E1_ Gráficos 01'!P208</f>
        <v>67</v>
      </c>
      <c r="H51" s="284">
        <f>'E1_ Gráficos 01'!P245</f>
        <v>78</v>
      </c>
      <c r="I51" s="285">
        <f>'E1_ Gráficos 01'!P282</f>
        <v>73</v>
      </c>
    </row>
    <row r="52" spans="2:27" ht="13.5">
      <c r="B52" s="283" t="s">
        <v>25</v>
      </c>
      <c r="C52" s="284">
        <f>'E1_ Gráficos 01'!P61</f>
        <v>34</v>
      </c>
      <c r="D52" s="284">
        <f>'E1_ Gráficos 01'!P98</f>
        <v>16</v>
      </c>
      <c r="E52" s="284">
        <f>'E1_ Gráficos 01'!P135</f>
        <v>57</v>
      </c>
      <c r="F52" s="284">
        <f>'E1_ Gráficos 01'!P172</f>
        <v>72</v>
      </c>
      <c r="G52" s="284">
        <f>'E1_ Gráficos 01'!P209</f>
        <v>68</v>
      </c>
      <c r="H52" s="284">
        <f>'E1_ Gráficos 01'!P246</f>
        <v>72</v>
      </c>
      <c r="I52" s="285">
        <f>'E1_ Gráficos 01'!P283</f>
        <v>69</v>
      </c>
    </row>
    <row r="53" spans="2:27" ht="13.5">
      <c r="B53" s="283" t="s">
        <v>26</v>
      </c>
      <c r="C53" s="284">
        <f>'E1_ Gráficos 01'!P62</f>
        <v>35</v>
      </c>
      <c r="D53" s="284">
        <f>'E1_ Gráficos 01'!P99</f>
        <v>19</v>
      </c>
      <c r="E53" s="284">
        <f>'E1_ Gráficos 01'!P136</f>
        <v>42</v>
      </c>
      <c r="F53" s="284">
        <f>'E1_ Gráficos 01'!P173</f>
        <v>57</v>
      </c>
      <c r="G53" s="284">
        <f>'E1_ Gráficos 01'!P210</f>
        <v>74</v>
      </c>
      <c r="H53" s="284">
        <f>'E1_ Gráficos 01'!P247</f>
        <v>77</v>
      </c>
      <c r="I53" s="285">
        <f>'E1_ Gráficos 01'!P284</f>
        <v>75</v>
      </c>
    </row>
    <row r="54" spans="2:27" ht="13.5">
      <c r="B54" s="283" t="s">
        <v>27</v>
      </c>
      <c r="C54" s="284">
        <f>'E1_ Gráficos 01'!P63</f>
        <v>30</v>
      </c>
      <c r="D54" s="284">
        <f>'E1_ Gráficos 01'!P100</f>
        <v>12</v>
      </c>
      <c r="E54" s="284">
        <f>'E1_ Gráficos 01'!P137</f>
        <v>50</v>
      </c>
      <c r="F54" s="284">
        <f>'E1_ Gráficos 01'!P174</f>
        <v>69</v>
      </c>
      <c r="G54" s="284">
        <f>'E1_ Gráficos 01'!P211</f>
        <v>61</v>
      </c>
      <c r="H54" s="284">
        <f>'E1_ Gráficos 01'!P248</f>
        <v>76</v>
      </c>
      <c r="I54" s="285">
        <f>'E1_ Gráficos 01'!P285</f>
        <v>73</v>
      </c>
    </row>
    <row r="55" spans="2:27" ht="13.5">
      <c r="B55" s="283" t="s">
        <v>28</v>
      </c>
      <c r="C55" s="284">
        <f>'E1_ Gráficos 01'!P64</f>
        <v>29</v>
      </c>
      <c r="D55" s="284">
        <f>'E1_ Gráficos 01'!P101</f>
        <v>15</v>
      </c>
      <c r="E55" s="284">
        <f>'E1_ Gráficos 01'!P138</f>
        <v>39</v>
      </c>
      <c r="F55" s="284">
        <f>'E1_ Gráficos 01'!P175</f>
        <v>51</v>
      </c>
      <c r="G55" s="284">
        <f>'E1_ Gráficos 01'!P212</f>
        <v>70</v>
      </c>
      <c r="H55" s="284">
        <f>'E1_ Gráficos 01'!P249</f>
        <v>59</v>
      </c>
      <c r="I55" s="285">
        <f>'E1_ Gráficos 01'!P286</f>
        <v>67</v>
      </c>
    </row>
    <row r="56" spans="2:27" ht="13.5">
      <c r="B56" s="283" t="s">
        <v>29</v>
      </c>
      <c r="C56" s="284">
        <f>'E1_ Gráficos 01'!P65</f>
        <v>21</v>
      </c>
      <c r="D56" s="284">
        <f>'E1_ Gráficos 01'!P102</f>
        <v>14</v>
      </c>
      <c r="E56" s="284">
        <f>'E1_ Gráficos 01'!P139</f>
        <v>42</v>
      </c>
      <c r="F56" s="284">
        <f>'E1_ Gráficos 01'!P176</f>
        <v>52</v>
      </c>
      <c r="G56" s="284">
        <f>'E1_ Gráficos 01'!P213</f>
        <v>54</v>
      </c>
      <c r="H56" s="284">
        <f>'E1_ Gráficos 01'!P250</f>
        <v>60</v>
      </c>
      <c r="I56" s="285">
        <f>'E1_ Gráficos 01'!P287</f>
        <v>46</v>
      </c>
    </row>
    <row r="57" spans="2:27" ht="13.5">
      <c r="B57" s="283" t="s">
        <v>30</v>
      </c>
      <c r="C57" s="284">
        <f>'E1_ Gráficos 01'!P66</f>
        <v>14</v>
      </c>
      <c r="D57" s="284">
        <f>'E1_ Gráficos 01'!P103</f>
        <v>9</v>
      </c>
      <c r="E57" s="284">
        <f>'E1_ Gráficos 01'!P140</f>
        <v>23</v>
      </c>
      <c r="F57" s="284">
        <f>'E1_ Gráficos 01'!P177</f>
        <v>37</v>
      </c>
      <c r="G57" s="284">
        <f>'E1_ Gráficos 01'!P214</f>
        <v>29</v>
      </c>
      <c r="H57" s="284">
        <f>'E1_ Gráficos 01'!P251</f>
        <v>44</v>
      </c>
      <c r="I57" s="285">
        <f>'E1_ Gráficos 01'!P288</f>
        <v>45</v>
      </c>
    </row>
    <row r="58" spans="2:27" ht="13.5">
      <c r="B58" s="283" t="s">
        <v>31</v>
      </c>
      <c r="C58" s="284">
        <f>'E1_ Gráficos 01'!P67</f>
        <v>21</v>
      </c>
      <c r="D58" s="284">
        <f>'E1_ Gráficos 01'!P104</f>
        <v>3</v>
      </c>
      <c r="E58" s="284">
        <f>'E1_ Gráficos 01'!P141</f>
        <v>14</v>
      </c>
      <c r="F58" s="284">
        <f>'E1_ Gráficos 01'!P178</f>
        <v>19</v>
      </c>
      <c r="G58" s="284">
        <f>'E1_ Gráficos 01'!P215</f>
        <v>31</v>
      </c>
      <c r="H58" s="284">
        <f>'E1_ Gráficos 01'!P252</f>
        <v>32</v>
      </c>
      <c r="I58" s="285">
        <f>'E1_ Gráficos 01'!P289</f>
        <v>28</v>
      </c>
    </row>
    <row r="59" spans="2:27" ht="13.5">
      <c r="B59" s="283" t="s">
        <v>32</v>
      </c>
      <c r="C59" s="284">
        <f>'E1_ Gráficos 01'!P68</f>
        <v>8</v>
      </c>
      <c r="D59" s="284">
        <f>'E1_ Gráficos 01'!P105</f>
        <v>11</v>
      </c>
      <c r="E59" s="284">
        <f>'E1_ Gráficos 01'!P142</f>
        <v>16</v>
      </c>
      <c r="F59" s="284">
        <f>'E1_ Gráficos 01'!P179</f>
        <v>19</v>
      </c>
      <c r="G59" s="284">
        <f>'E1_ Gráficos 01'!P216</f>
        <v>16</v>
      </c>
      <c r="H59" s="284">
        <f>'E1_ Gráficos 01'!P253</f>
        <v>10</v>
      </c>
      <c r="I59" s="285">
        <f>'E1_ Gráficos 01'!P290</f>
        <v>27</v>
      </c>
    </row>
    <row r="60" spans="2:27" ht="13.5">
      <c r="B60" s="283" t="s">
        <v>33</v>
      </c>
      <c r="C60" s="284">
        <f>'E1_ Gráficos 01'!P69</f>
        <v>12</v>
      </c>
      <c r="D60" s="284">
        <f>'E1_ Gráficos 01'!P106</f>
        <v>4</v>
      </c>
      <c r="E60" s="284">
        <f>'E1_ Gráficos 01'!P143</f>
        <v>24</v>
      </c>
      <c r="F60" s="284">
        <f>'E1_ Gráficos 01'!P180</f>
        <v>21</v>
      </c>
      <c r="G60" s="284">
        <f>'E1_ Gráficos 01'!P217</f>
        <v>9</v>
      </c>
      <c r="H60" s="284">
        <f>'E1_ Gráficos 01'!P254</f>
        <v>13</v>
      </c>
      <c r="I60" s="285">
        <f>'E1_ Gráficos 01'!P291</f>
        <v>18</v>
      </c>
    </row>
    <row r="61" spans="2:27" ht="13.5">
      <c r="B61" s="286" t="s">
        <v>34</v>
      </c>
      <c r="C61" s="287">
        <f>'E1_ Gráficos 01'!P70</f>
        <v>7</v>
      </c>
      <c r="D61" s="287">
        <f>'E1_ Gráficos 01'!P107</f>
        <v>1</v>
      </c>
      <c r="E61" s="287">
        <f>'E1_ Gráficos 01'!P144</f>
        <v>15</v>
      </c>
      <c r="F61" s="287">
        <f>'E1_ Gráficos 01'!P181</f>
        <v>9</v>
      </c>
      <c r="G61" s="287">
        <f>'E1_ Gráficos 01'!P218</f>
        <v>10</v>
      </c>
      <c r="H61" s="287">
        <f>'E1_ Gráficos 01'!P255</f>
        <v>15</v>
      </c>
      <c r="I61" s="288">
        <f>'E1_ Gráficos 01'!P292</f>
        <v>7</v>
      </c>
      <c r="AA61" s="292"/>
    </row>
    <row r="63" spans="2:27">
      <c r="B63" s="278" t="s">
        <v>8</v>
      </c>
      <c r="C63" s="279">
        <f>SUM(C38:C61)</f>
        <v>549</v>
      </c>
      <c r="D63" s="279">
        <f t="shared" ref="D63:I63" si="1">SUM(D38:D61)</f>
        <v>237</v>
      </c>
      <c r="E63" s="279">
        <f t="shared" si="1"/>
        <v>748</v>
      </c>
      <c r="F63" s="279">
        <f t="shared" si="1"/>
        <v>950</v>
      </c>
      <c r="G63" s="279">
        <f t="shared" si="1"/>
        <v>936</v>
      </c>
      <c r="H63" s="279">
        <f t="shared" si="1"/>
        <v>987</v>
      </c>
      <c r="I63" s="279">
        <f t="shared" si="1"/>
        <v>914</v>
      </c>
    </row>
    <row r="66" spans="2:9">
      <c r="B66" s="277" t="s">
        <v>236</v>
      </c>
      <c r="C66" s="275"/>
      <c r="D66" s="275"/>
      <c r="E66" s="275"/>
      <c r="F66" s="275"/>
      <c r="G66" s="275"/>
      <c r="H66" s="275"/>
      <c r="I66" s="276"/>
    </row>
    <row r="67" spans="2:9">
      <c r="B67" s="401" t="s">
        <v>3</v>
      </c>
      <c r="C67" s="397" t="s">
        <v>38</v>
      </c>
      <c r="D67" s="397" t="s">
        <v>39</v>
      </c>
      <c r="E67" s="397" t="s">
        <v>212</v>
      </c>
      <c r="F67" s="397" t="s">
        <v>213</v>
      </c>
      <c r="G67" s="397" t="s">
        <v>214</v>
      </c>
      <c r="H67" s="397" t="s">
        <v>216</v>
      </c>
      <c r="I67" s="399" t="s">
        <v>215</v>
      </c>
    </row>
    <row r="68" spans="2:9">
      <c r="B68" s="402"/>
      <c r="C68" s="398"/>
      <c r="D68" s="398"/>
      <c r="E68" s="398"/>
      <c r="F68" s="398"/>
      <c r="G68" s="398"/>
      <c r="H68" s="398"/>
      <c r="I68" s="400"/>
    </row>
    <row r="69" spans="2:9">
      <c r="B69" s="289"/>
      <c r="C69" s="290">
        <v>40446</v>
      </c>
      <c r="D69" s="290">
        <v>40447</v>
      </c>
      <c r="E69" s="290">
        <v>40448</v>
      </c>
      <c r="F69" s="290">
        <v>40449</v>
      </c>
      <c r="G69" s="290">
        <v>40450</v>
      </c>
      <c r="H69" s="290">
        <v>40451</v>
      </c>
      <c r="I69" s="291">
        <v>40452</v>
      </c>
    </row>
    <row r="70" spans="2:9" ht="13.5">
      <c r="B70" s="280" t="s">
        <v>11</v>
      </c>
      <c r="C70" s="281">
        <f>'E1_ Gráficos 01'!Q47</f>
        <v>0</v>
      </c>
      <c r="D70" s="281">
        <f>'E1_ Gráficos 01'!Q84</f>
        <v>0</v>
      </c>
      <c r="E70" s="281">
        <f>'E1_ Gráficos 01'!Q121</f>
        <v>0</v>
      </c>
      <c r="F70" s="281">
        <f>'E1_ Gráficos 01'!Q158</f>
        <v>0</v>
      </c>
      <c r="G70" s="281">
        <f>'E1_ Gráficos 01'!Q195</f>
        <v>0</v>
      </c>
      <c r="H70" s="281">
        <f>'E1_ Gráficos 01'!Q232</f>
        <v>0</v>
      </c>
      <c r="I70" s="282">
        <f>'E1_ Gráficos 01'!Q269</f>
        <v>0</v>
      </c>
    </row>
    <row r="71" spans="2:9" ht="13.5">
      <c r="B71" s="283" t="s">
        <v>12</v>
      </c>
      <c r="C71" s="284">
        <f>'E1_ Gráficos 01'!Q48</f>
        <v>0</v>
      </c>
      <c r="D71" s="284">
        <f>'E1_ Gráficos 01'!Q85</f>
        <v>1</v>
      </c>
      <c r="E71" s="284">
        <f>'E1_ Gráficos 01'!Q122</f>
        <v>0</v>
      </c>
      <c r="F71" s="284">
        <f>'E1_ Gráficos 01'!Q159</f>
        <v>0</v>
      </c>
      <c r="G71" s="284">
        <f>'E1_ Gráficos 01'!Q196</f>
        <v>1</v>
      </c>
      <c r="H71" s="284">
        <f>'E1_ Gráficos 01'!Q233</f>
        <v>0</v>
      </c>
      <c r="I71" s="285">
        <f>'E1_ Gráficos 01'!Q270</f>
        <v>0</v>
      </c>
    </row>
    <row r="72" spans="2:9" ht="13.5">
      <c r="B72" s="283" t="s">
        <v>13</v>
      </c>
      <c r="C72" s="284">
        <f>'E1_ Gráficos 01'!Q49</f>
        <v>0</v>
      </c>
      <c r="D72" s="284">
        <f>'E1_ Gráficos 01'!Q86</f>
        <v>0</v>
      </c>
      <c r="E72" s="284">
        <f>'E1_ Gráficos 01'!Q123</f>
        <v>0</v>
      </c>
      <c r="F72" s="284">
        <f>'E1_ Gráficos 01'!Q160</f>
        <v>2</v>
      </c>
      <c r="G72" s="284">
        <f>'E1_ Gráficos 01'!Q197</f>
        <v>0</v>
      </c>
      <c r="H72" s="284">
        <f>'E1_ Gráficos 01'!Q234</f>
        <v>0</v>
      </c>
      <c r="I72" s="285">
        <f>'E1_ Gráficos 01'!Q271</f>
        <v>0</v>
      </c>
    </row>
    <row r="73" spans="2:9" ht="13.5">
      <c r="B73" s="283" t="s">
        <v>14</v>
      </c>
      <c r="C73" s="284">
        <f>'E1_ Gráficos 01'!Q50</f>
        <v>0</v>
      </c>
      <c r="D73" s="284">
        <f>'E1_ Gráficos 01'!Q87</f>
        <v>0</v>
      </c>
      <c r="E73" s="284">
        <f>'E1_ Gráficos 01'!Q124</f>
        <v>0</v>
      </c>
      <c r="F73" s="284">
        <f>'E1_ Gráficos 01'!Q161</f>
        <v>0</v>
      </c>
      <c r="G73" s="284">
        <f>'E1_ Gráficos 01'!Q198</f>
        <v>0</v>
      </c>
      <c r="H73" s="284">
        <f>'E1_ Gráficos 01'!Q235</f>
        <v>2</v>
      </c>
      <c r="I73" s="285">
        <f>'E1_ Gráficos 01'!Q272</f>
        <v>1</v>
      </c>
    </row>
    <row r="74" spans="2:9" ht="13.5">
      <c r="B74" s="283" t="s">
        <v>15</v>
      </c>
      <c r="C74" s="284">
        <f>'E1_ Gráficos 01'!Q51</f>
        <v>0</v>
      </c>
      <c r="D74" s="284">
        <f>'E1_ Gráficos 01'!Q88</f>
        <v>1</v>
      </c>
      <c r="E74" s="284">
        <f>'E1_ Gráficos 01'!Q125</f>
        <v>0</v>
      </c>
      <c r="F74" s="284">
        <f>'E1_ Gráficos 01'!Q162</f>
        <v>2</v>
      </c>
      <c r="G74" s="284">
        <f>'E1_ Gráficos 01'!Q199</f>
        <v>0</v>
      </c>
      <c r="H74" s="284">
        <f>'E1_ Gráficos 01'!Q236</f>
        <v>0</v>
      </c>
      <c r="I74" s="285">
        <f>'E1_ Gráficos 01'!Q273</f>
        <v>0</v>
      </c>
    </row>
    <row r="75" spans="2:9" ht="13.5">
      <c r="B75" s="283" t="s">
        <v>16</v>
      </c>
      <c r="C75" s="284">
        <f>'E1_ Gráficos 01'!Q52</f>
        <v>2</v>
      </c>
      <c r="D75" s="284">
        <f>'E1_ Gráficos 01'!Q89</f>
        <v>0</v>
      </c>
      <c r="E75" s="284">
        <f>'E1_ Gráficos 01'!Q126</f>
        <v>0</v>
      </c>
      <c r="F75" s="284">
        <f>'E1_ Gráficos 01'!Q163</f>
        <v>2</v>
      </c>
      <c r="G75" s="284">
        <f>'E1_ Gráficos 01'!Q200</f>
        <v>1</v>
      </c>
      <c r="H75" s="284">
        <f>'E1_ Gráficos 01'!Q237</f>
        <v>1</v>
      </c>
      <c r="I75" s="285">
        <f>'E1_ Gráficos 01'!Q274</f>
        <v>0</v>
      </c>
    </row>
    <row r="76" spans="2:9" ht="13.5">
      <c r="B76" s="283" t="s">
        <v>17</v>
      </c>
      <c r="C76" s="284">
        <f>'E1_ Gráficos 01'!Q53</f>
        <v>2</v>
      </c>
      <c r="D76" s="284">
        <f>'E1_ Gráficos 01'!Q90</f>
        <v>0</v>
      </c>
      <c r="E76" s="284">
        <f>'E1_ Gráficos 01'!Q127</f>
        <v>0</v>
      </c>
      <c r="F76" s="284">
        <f>'E1_ Gráficos 01'!Q164</f>
        <v>0</v>
      </c>
      <c r="G76" s="284">
        <f>'E1_ Gráficos 01'!Q201</f>
        <v>0</v>
      </c>
      <c r="H76" s="284">
        <f>'E1_ Gráficos 01'!Q238</f>
        <v>1</v>
      </c>
      <c r="I76" s="285">
        <f>'E1_ Gráficos 01'!Q275</f>
        <v>0</v>
      </c>
    </row>
    <row r="77" spans="2:9" ht="13.5">
      <c r="B77" s="283" t="s">
        <v>18</v>
      </c>
      <c r="C77" s="284">
        <f>'E1_ Gráficos 01'!Q54</f>
        <v>1</v>
      </c>
      <c r="D77" s="284">
        <f>'E1_ Gráficos 01'!Q91</f>
        <v>0</v>
      </c>
      <c r="E77" s="284">
        <f>'E1_ Gráficos 01'!Q128</f>
        <v>0</v>
      </c>
      <c r="F77" s="284">
        <f>'E1_ Gráficos 01'!Q165</f>
        <v>1</v>
      </c>
      <c r="G77" s="284">
        <f>'E1_ Gráficos 01'!Q202</f>
        <v>1</v>
      </c>
      <c r="H77" s="284">
        <f>'E1_ Gráficos 01'!Q239</f>
        <v>0</v>
      </c>
      <c r="I77" s="285">
        <f>'E1_ Gráficos 01'!Q276</f>
        <v>1</v>
      </c>
    </row>
    <row r="78" spans="2:9" ht="13.5">
      <c r="B78" s="283" t="s">
        <v>19</v>
      </c>
      <c r="C78" s="284">
        <f>'E1_ Gráficos 01'!Q55</f>
        <v>0</v>
      </c>
      <c r="D78" s="284">
        <f>'E1_ Gráficos 01'!Q92</f>
        <v>0</v>
      </c>
      <c r="E78" s="284">
        <f>'E1_ Gráficos 01'!Q129</f>
        <v>1</v>
      </c>
      <c r="F78" s="284">
        <f>'E1_ Gráficos 01'!Q166</f>
        <v>0</v>
      </c>
      <c r="G78" s="284">
        <f>'E1_ Gráficos 01'!Q203</f>
        <v>2</v>
      </c>
      <c r="H78" s="284">
        <f>'E1_ Gráficos 01'!Q240</f>
        <v>3</v>
      </c>
      <c r="I78" s="285">
        <f>'E1_ Gráficos 01'!Q277</f>
        <v>5</v>
      </c>
    </row>
    <row r="79" spans="2:9" ht="13.5">
      <c r="B79" s="283" t="s">
        <v>20</v>
      </c>
      <c r="C79" s="284">
        <f>'E1_ Gráficos 01'!Q56</f>
        <v>20</v>
      </c>
      <c r="D79" s="284">
        <f>'E1_ Gráficos 01'!Q93</f>
        <v>0</v>
      </c>
      <c r="E79" s="284">
        <f>'E1_ Gráficos 01'!Q130</f>
        <v>0</v>
      </c>
      <c r="F79" s="284">
        <f>'E1_ Gráficos 01'!Q167</f>
        <v>2</v>
      </c>
      <c r="G79" s="284">
        <f>'E1_ Gráficos 01'!Q204</f>
        <v>14</v>
      </c>
      <c r="H79" s="284">
        <f>'E1_ Gráficos 01'!Q241</f>
        <v>12</v>
      </c>
      <c r="I79" s="285">
        <f>'E1_ Gráficos 01'!Q278</f>
        <v>15</v>
      </c>
    </row>
    <row r="80" spans="2:9" ht="13.5">
      <c r="B80" s="283" t="s">
        <v>21</v>
      </c>
      <c r="C80" s="284">
        <f>'E1_ Gráficos 01'!Q57</f>
        <v>3</v>
      </c>
      <c r="D80" s="284">
        <f>'E1_ Gráficos 01'!Q94</f>
        <v>5</v>
      </c>
      <c r="E80" s="284">
        <f>'E1_ Gráficos 01'!Q131</f>
        <v>5</v>
      </c>
      <c r="F80" s="284">
        <f>'E1_ Gráficos 01'!Q168</f>
        <v>0</v>
      </c>
      <c r="G80" s="284">
        <f>'E1_ Gráficos 01'!Q205</f>
        <v>10</v>
      </c>
      <c r="H80" s="284">
        <f>'E1_ Gráficos 01'!Q242</f>
        <v>21</v>
      </c>
      <c r="I80" s="285">
        <f>'E1_ Gráficos 01'!Q279</f>
        <v>16</v>
      </c>
    </row>
    <row r="81" spans="2:9" ht="13.5">
      <c r="B81" s="283" t="s">
        <v>22</v>
      </c>
      <c r="C81" s="284">
        <f>'E1_ Gráficos 01'!Q58</f>
        <v>1</v>
      </c>
      <c r="D81" s="284">
        <f>'E1_ Gráficos 01'!Q95</f>
        <v>0</v>
      </c>
      <c r="E81" s="284">
        <f>'E1_ Gráficos 01'!Q132</f>
        <v>7</v>
      </c>
      <c r="F81" s="284">
        <f>'E1_ Gráficos 01'!Q169</f>
        <v>3</v>
      </c>
      <c r="G81" s="284">
        <f>'E1_ Gráficos 01'!Q206</f>
        <v>18</v>
      </c>
      <c r="H81" s="284">
        <f>'E1_ Gráficos 01'!Q243</f>
        <v>15</v>
      </c>
      <c r="I81" s="285">
        <f>'E1_ Gráficos 01'!Q280</f>
        <v>12</v>
      </c>
    </row>
    <row r="82" spans="2:9" ht="13.5">
      <c r="B82" s="283" t="s">
        <v>23</v>
      </c>
      <c r="C82" s="284">
        <f>'E1_ Gráficos 01'!Q59</f>
        <v>1</v>
      </c>
      <c r="D82" s="284">
        <f>'E1_ Gráficos 01'!Q96</f>
        <v>7</v>
      </c>
      <c r="E82" s="284">
        <f>'E1_ Gráficos 01'!Q133</f>
        <v>0</v>
      </c>
      <c r="F82" s="284">
        <f>'E1_ Gráficos 01'!Q170</f>
        <v>2</v>
      </c>
      <c r="G82" s="284">
        <f>'E1_ Gráficos 01'!Q207</f>
        <v>25</v>
      </c>
      <c r="H82" s="284">
        <f>'E1_ Gráficos 01'!Q244</f>
        <v>30</v>
      </c>
      <c r="I82" s="285">
        <f>'E1_ Gráficos 01'!Q281</f>
        <v>8</v>
      </c>
    </row>
    <row r="83" spans="2:9" ht="13.5">
      <c r="B83" s="283" t="s">
        <v>24</v>
      </c>
      <c r="C83" s="284">
        <f>'E1_ Gráficos 01'!Q60</f>
        <v>0</v>
      </c>
      <c r="D83" s="284">
        <f>'E1_ Gráficos 01'!Q97</f>
        <v>0</v>
      </c>
      <c r="E83" s="284">
        <f>'E1_ Gráficos 01'!Q134</f>
        <v>1</v>
      </c>
      <c r="F83" s="284">
        <f>'E1_ Gráficos 01'!Q171</f>
        <v>2</v>
      </c>
      <c r="G83" s="284">
        <f>'E1_ Gráficos 01'!Q208</f>
        <v>27</v>
      </c>
      <c r="H83" s="284">
        <f>'E1_ Gráficos 01'!Q245</f>
        <v>25</v>
      </c>
      <c r="I83" s="285">
        <f>'E1_ Gráficos 01'!Q282</f>
        <v>25</v>
      </c>
    </row>
    <row r="84" spans="2:9" ht="13.5">
      <c r="B84" s="283" t="s">
        <v>25</v>
      </c>
      <c r="C84" s="284">
        <f>'E1_ Gráficos 01'!Q61</f>
        <v>0</v>
      </c>
      <c r="D84" s="284">
        <f>'E1_ Gráficos 01'!Q98</f>
        <v>0</v>
      </c>
      <c r="E84" s="284">
        <f>'E1_ Gráficos 01'!Q135</f>
        <v>1</v>
      </c>
      <c r="F84" s="284">
        <f>'E1_ Gráficos 01'!Q172</f>
        <v>0</v>
      </c>
      <c r="G84" s="284">
        <f>'E1_ Gráficos 01'!Q209</f>
        <v>24</v>
      </c>
      <c r="H84" s="284">
        <f>'E1_ Gráficos 01'!Q246</f>
        <v>16</v>
      </c>
      <c r="I84" s="285">
        <f>'E1_ Gráficos 01'!Q283</f>
        <v>21</v>
      </c>
    </row>
    <row r="85" spans="2:9" ht="13.5">
      <c r="B85" s="283" t="s">
        <v>26</v>
      </c>
      <c r="C85" s="284">
        <f>'E1_ Gráficos 01'!Q62</f>
        <v>1</v>
      </c>
      <c r="D85" s="284">
        <f>'E1_ Gráficos 01'!Q99</f>
        <v>6</v>
      </c>
      <c r="E85" s="284">
        <f>'E1_ Gráficos 01'!Q136</f>
        <v>2</v>
      </c>
      <c r="F85" s="284">
        <f>'E1_ Gráficos 01'!Q173</f>
        <v>0</v>
      </c>
      <c r="G85" s="284">
        <f>'E1_ Gráficos 01'!Q210</f>
        <v>24</v>
      </c>
      <c r="H85" s="284">
        <f>'E1_ Gráficos 01'!Q247</f>
        <v>20</v>
      </c>
      <c r="I85" s="285">
        <f>'E1_ Gráficos 01'!Q284</f>
        <v>13</v>
      </c>
    </row>
    <row r="86" spans="2:9" ht="13.5">
      <c r="B86" s="283" t="s">
        <v>27</v>
      </c>
      <c r="C86" s="284">
        <f>'E1_ Gráficos 01'!Q63</f>
        <v>0</v>
      </c>
      <c r="D86" s="284">
        <f>'E1_ Gráficos 01'!Q100</f>
        <v>3</v>
      </c>
      <c r="E86" s="284">
        <f>'E1_ Gráficos 01'!Q137</f>
        <v>1</v>
      </c>
      <c r="F86" s="284">
        <f>'E1_ Gráficos 01'!Q174</f>
        <v>5</v>
      </c>
      <c r="G86" s="284">
        <f>'E1_ Gráficos 01'!Q211</f>
        <v>26</v>
      </c>
      <c r="H86" s="284">
        <f>'E1_ Gráficos 01'!Q248</f>
        <v>31</v>
      </c>
      <c r="I86" s="285">
        <f>'E1_ Gráficos 01'!Q285</f>
        <v>21</v>
      </c>
    </row>
    <row r="87" spans="2:9" ht="13.5">
      <c r="B87" s="283" t="s">
        <v>28</v>
      </c>
      <c r="C87" s="284">
        <f>'E1_ Gráficos 01'!Q64</f>
        <v>6</v>
      </c>
      <c r="D87" s="284">
        <f>'E1_ Gráficos 01'!Q101</f>
        <v>0</v>
      </c>
      <c r="E87" s="284">
        <f>'E1_ Gráficos 01'!Q138</f>
        <v>3</v>
      </c>
      <c r="F87" s="284">
        <f>'E1_ Gráficos 01'!Q175</f>
        <v>0</v>
      </c>
      <c r="G87" s="284">
        <f>'E1_ Gráficos 01'!Q212</f>
        <v>24</v>
      </c>
      <c r="H87" s="284">
        <f>'E1_ Gráficos 01'!Q249</f>
        <v>35</v>
      </c>
      <c r="I87" s="285">
        <f>'E1_ Gráficos 01'!Q286</f>
        <v>26</v>
      </c>
    </row>
    <row r="88" spans="2:9" ht="13.5">
      <c r="B88" s="283" t="s">
        <v>29</v>
      </c>
      <c r="C88" s="284">
        <f>'E1_ Gráficos 01'!Q65</f>
        <v>5</v>
      </c>
      <c r="D88" s="284">
        <f>'E1_ Gráficos 01'!Q102</f>
        <v>2</v>
      </c>
      <c r="E88" s="284">
        <f>'E1_ Gráficos 01'!Q139</f>
        <v>1</v>
      </c>
      <c r="F88" s="284">
        <f>'E1_ Gráficos 01'!Q176</f>
        <v>0</v>
      </c>
      <c r="G88" s="284">
        <f>'E1_ Gráficos 01'!Q213</f>
        <v>22</v>
      </c>
      <c r="H88" s="284">
        <f>'E1_ Gráficos 01'!Q250</f>
        <v>41</v>
      </c>
      <c r="I88" s="285">
        <f>'E1_ Gráficos 01'!Q287</f>
        <v>25</v>
      </c>
    </row>
    <row r="89" spans="2:9" ht="13.5">
      <c r="B89" s="283" t="s">
        <v>30</v>
      </c>
      <c r="C89" s="284">
        <f>'E1_ Gráficos 01'!Q66</f>
        <v>2</v>
      </c>
      <c r="D89" s="284">
        <f>'E1_ Gráficos 01'!Q103</f>
        <v>1</v>
      </c>
      <c r="E89" s="284">
        <f>'E1_ Gráficos 01'!Q140</f>
        <v>0</v>
      </c>
      <c r="F89" s="284">
        <f>'E1_ Gráficos 01'!Q177</f>
        <v>0</v>
      </c>
      <c r="G89" s="284">
        <f>'E1_ Gráficos 01'!Q214</f>
        <v>16</v>
      </c>
      <c r="H89" s="284">
        <f>'E1_ Gráficos 01'!Q251</f>
        <v>26</v>
      </c>
      <c r="I89" s="285">
        <f>'E1_ Gráficos 01'!Q288</f>
        <v>31</v>
      </c>
    </row>
    <row r="90" spans="2:9" ht="13.5">
      <c r="B90" s="283" t="s">
        <v>31</v>
      </c>
      <c r="C90" s="284">
        <f>'E1_ Gráficos 01'!Q67</f>
        <v>0</v>
      </c>
      <c r="D90" s="284">
        <f>'E1_ Gráficos 01'!Q104</f>
        <v>2</v>
      </c>
      <c r="E90" s="284">
        <f>'E1_ Gráficos 01'!Q141</f>
        <v>0</v>
      </c>
      <c r="F90" s="284">
        <f>'E1_ Gráficos 01'!Q178</f>
        <v>1</v>
      </c>
      <c r="G90" s="284">
        <f>'E1_ Gráficos 01'!Q215</f>
        <v>20</v>
      </c>
      <c r="H90" s="284">
        <f>'E1_ Gráficos 01'!Q252</f>
        <v>16</v>
      </c>
      <c r="I90" s="285">
        <f>'E1_ Gráficos 01'!Q289</f>
        <v>33</v>
      </c>
    </row>
    <row r="91" spans="2:9" ht="13.5">
      <c r="B91" s="283" t="s">
        <v>32</v>
      </c>
      <c r="C91" s="284">
        <f>'E1_ Gráficos 01'!Q68</f>
        <v>0</v>
      </c>
      <c r="D91" s="284">
        <f>'E1_ Gráficos 01'!Q105</f>
        <v>0</v>
      </c>
      <c r="E91" s="284">
        <f>'E1_ Gráficos 01'!Q142</f>
        <v>0</v>
      </c>
      <c r="F91" s="284">
        <f>'E1_ Gráficos 01'!Q179</f>
        <v>0</v>
      </c>
      <c r="G91" s="284">
        <f>'E1_ Gráficos 01'!Q216</f>
        <v>2</v>
      </c>
      <c r="H91" s="284">
        <f>'E1_ Gráficos 01'!Q253</f>
        <v>1</v>
      </c>
      <c r="I91" s="285">
        <f>'E1_ Gráficos 01'!Q290</f>
        <v>7</v>
      </c>
    </row>
    <row r="92" spans="2:9" ht="13.5">
      <c r="B92" s="283" t="s">
        <v>33</v>
      </c>
      <c r="C92" s="284">
        <f>'E1_ Gráficos 01'!Q69</f>
        <v>0</v>
      </c>
      <c r="D92" s="284">
        <f>'E1_ Gráficos 01'!Q106</f>
        <v>0</v>
      </c>
      <c r="E92" s="284">
        <f>'E1_ Gráficos 01'!Q143</f>
        <v>0</v>
      </c>
      <c r="F92" s="284">
        <f>'E1_ Gráficos 01'!Q180</f>
        <v>0</v>
      </c>
      <c r="G92" s="284">
        <f>'E1_ Gráficos 01'!Q217</f>
        <v>1</v>
      </c>
      <c r="H92" s="284">
        <f>'E1_ Gráficos 01'!Q254</f>
        <v>0</v>
      </c>
      <c r="I92" s="285">
        <f>'E1_ Gráficos 01'!Q291</f>
        <v>1</v>
      </c>
    </row>
    <row r="93" spans="2:9" ht="13.5">
      <c r="B93" s="286" t="s">
        <v>34</v>
      </c>
      <c r="C93" s="287">
        <f>'E1_ Gráficos 01'!Q70</f>
        <v>0</v>
      </c>
      <c r="D93" s="287">
        <f>'E1_ Gráficos 01'!Q107</f>
        <v>0</v>
      </c>
      <c r="E93" s="287">
        <f>'E1_ Gráficos 01'!Q144</f>
        <v>0</v>
      </c>
      <c r="F93" s="287">
        <f>'E1_ Gráficos 01'!Q181</f>
        <v>1</v>
      </c>
      <c r="G93" s="287">
        <f>'E1_ Gráficos 01'!Q218</f>
        <v>0</v>
      </c>
      <c r="H93" s="287">
        <f>'E1_ Gráficos 01'!Q255</f>
        <v>1</v>
      </c>
      <c r="I93" s="288">
        <f>'E1_ Gráficos 01'!Q292</f>
        <v>1</v>
      </c>
    </row>
    <row r="95" spans="2:9">
      <c r="B95" s="278" t="s">
        <v>8</v>
      </c>
      <c r="C95" s="279">
        <f>SUM(C70:C93)</f>
        <v>44</v>
      </c>
      <c r="D95" s="279">
        <f t="shared" ref="D95:I95" si="2">SUM(D70:D93)</f>
        <v>28</v>
      </c>
      <c r="E95" s="279">
        <f t="shared" si="2"/>
        <v>22</v>
      </c>
      <c r="F95" s="279">
        <f t="shared" si="2"/>
        <v>23</v>
      </c>
      <c r="G95" s="279">
        <f t="shared" si="2"/>
        <v>258</v>
      </c>
      <c r="H95" s="279">
        <f t="shared" si="2"/>
        <v>297</v>
      </c>
      <c r="I95" s="279">
        <f t="shared" si="2"/>
        <v>262</v>
      </c>
    </row>
    <row r="97" spans="2:27">
      <c r="AA97" s="292"/>
    </row>
    <row r="98" spans="2:27">
      <c r="B98" s="277" t="s">
        <v>8</v>
      </c>
      <c r="C98" s="275"/>
      <c r="D98" s="275"/>
      <c r="E98" s="275"/>
      <c r="F98" s="275"/>
      <c r="G98" s="275"/>
      <c r="H98" s="275"/>
      <c r="I98" s="276"/>
    </row>
    <row r="99" spans="2:27">
      <c r="B99" s="401" t="s">
        <v>3</v>
      </c>
      <c r="C99" s="397" t="s">
        <v>38</v>
      </c>
      <c r="D99" s="397" t="s">
        <v>39</v>
      </c>
      <c r="E99" s="397" t="s">
        <v>212</v>
      </c>
      <c r="F99" s="397" t="s">
        <v>213</v>
      </c>
      <c r="G99" s="397" t="s">
        <v>214</v>
      </c>
      <c r="H99" s="397" t="s">
        <v>216</v>
      </c>
      <c r="I99" s="399" t="s">
        <v>215</v>
      </c>
    </row>
    <row r="100" spans="2:27">
      <c r="B100" s="402"/>
      <c r="C100" s="398"/>
      <c r="D100" s="398"/>
      <c r="E100" s="398"/>
      <c r="F100" s="398"/>
      <c r="G100" s="398"/>
      <c r="H100" s="398"/>
      <c r="I100" s="400"/>
    </row>
    <row r="101" spans="2:27">
      <c r="B101" s="289"/>
      <c r="C101" s="290">
        <v>40446</v>
      </c>
      <c r="D101" s="290">
        <v>40447</v>
      </c>
      <c r="E101" s="290">
        <v>40448</v>
      </c>
      <c r="F101" s="290">
        <v>40449</v>
      </c>
      <c r="G101" s="290">
        <v>40450</v>
      </c>
      <c r="H101" s="290">
        <v>40451</v>
      </c>
      <c r="I101" s="291">
        <v>40452</v>
      </c>
    </row>
    <row r="102" spans="2:27" ht="13.5">
      <c r="B102" s="280" t="s">
        <v>11</v>
      </c>
      <c r="C102" s="281">
        <f t="shared" ref="C102:I111" si="3">C6+C38+C70</f>
        <v>126</v>
      </c>
      <c r="D102" s="281">
        <f t="shared" si="3"/>
        <v>222</v>
      </c>
      <c r="E102" s="281">
        <f t="shared" si="3"/>
        <v>108</v>
      </c>
      <c r="F102" s="281">
        <f t="shared" si="3"/>
        <v>118</v>
      </c>
      <c r="G102" s="281">
        <f t="shared" si="3"/>
        <v>131</v>
      </c>
      <c r="H102" s="281">
        <f t="shared" si="3"/>
        <v>147</v>
      </c>
      <c r="I102" s="282">
        <f t="shared" si="3"/>
        <v>148</v>
      </c>
    </row>
    <row r="103" spans="2:27" ht="13.5">
      <c r="B103" s="283" t="s">
        <v>12</v>
      </c>
      <c r="C103" s="284">
        <f t="shared" si="3"/>
        <v>81</v>
      </c>
      <c r="D103" s="284">
        <f t="shared" si="3"/>
        <v>110</v>
      </c>
      <c r="E103" s="284">
        <f t="shared" si="3"/>
        <v>72</v>
      </c>
      <c r="F103" s="284">
        <f t="shared" si="3"/>
        <v>74</v>
      </c>
      <c r="G103" s="284">
        <f t="shared" si="3"/>
        <v>84</v>
      </c>
      <c r="H103" s="284">
        <f t="shared" si="3"/>
        <v>61</v>
      </c>
      <c r="I103" s="285">
        <f t="shared" si="3"/>
        <v>84</v>
      </c>
    </row>
    <row r="104" spans="2:27" ht="13.5">
      <c r="B104" s="283" t="s">
        <v>13</v>
      </c>
      <c r="C104" s="284">
        <f t="shared" si="3"/>
        <v>78</v>
      </c>
      <c r="D104" s="284">
        <f t="shared" si="3"/>
        <v>125</v>
      </c>
      <c r="E104" s="284">
        <f t="shared" si="3"/>
        <v>57</v>
      </c>
      <c r="F104" s="284">
        <f t="shared" si="3"/>
        <v>58</v>
      </c>
      <c r="G104" s="284">
        <f t="shared" si="3"/>
        <v>53</v>
      </c>
      <c r="H104" s="284">
        <f t="shared" si="3"/>
        <v>69</v>
      </c>
      <c r="I104" s="285">
        <f t="shared" si="3"/>
        <v>54</v>
      </c>
    </row>
    <row r="105" spans="2:27" ht="13.5">
      <c r="B105" s="283" t="s">
        <v>14</v>
      </c>
      <c r="C105" s="284">
        <f t="shared" si="3"/>
        <v>58</v>
      </c>
      <c r="D105" s="284">
        <f t="shared" si="3"/>
        <v>128</v>
      </c>
      <c r="E105" s="284">
        <f t="shared" si="3"/>
        <v>64</v>
      </c>
      <c r="F105" s="284">
        <f t="shared" si="3"/>
        <v>49</v>
      </c>
      <c r="G105" s="284">
        <f t="shared" si="3"/>
        <v>44</v>
      </c>
      <c r="H105" s="284">
        <f t="shared" si="3"/>
        <v>60</v>
      </c>
      <c r="I105" s="285">
        <f t="shared" si="3"/>
        <v>48</v>
      </c>
    </row>
    <row r="106" spans="2:27" ht="13.5">
      <c r="B106" s="283" t="s">
        <v>15</v>
      </c>
      <c r="C106" s="284">
        <f t="shared" si="3"/>
        <v>101</v>
      </c>
      <c r="D106" s="284">
        <f t="shared" si="3"/>
        <v>140</v>
      </c>
      <c r="E106" s="284">
        <f t="shared" si="3"/>
        <v>91</v>
      </c>
      <c r="F106" s="284">
        <f t="shared" si="3"/>
        <v>102</v>
      </c>
      <c r="G106" s="284">
        <f t="shared" si="3"/>
        <v>87</v>
      </c>
      <c r="H106" s="284">
        <f t="shared" si="3"/>
        <v>102</v>
      </c>
      <c r="I106" s="285">
        <f t="shared" si="3"/>
        <v>104</v>
      </c>
    </row>
    <row r="107" spans="2:27" ht="13.5">
      <c r="B107" s="283" t="s">
        <v>16</v>
      </c>
      <c r="C107" s="284">
        <f t="shared" si="3"/>
        <v>176</v>
      </c>
      <c r="D107" s="284">
        <f t="shared" si="3"/>
        <v>139</v>
      </c>
      <c r="E107" s="284">
        <f t="shared" si="3"/>
        <v>122</v>
      </c>
      <c r="F107" s="284">
        <f t="shared" si="3"/>
        <v>151</v>
      </c>
      <c r="G107" s="284">
        <f t="shared" si="3"/>
        <v>162</v>
      </c>
      <c r="H107" s="284">
        <f t="shared" si="3"/>
        <v>179</v>
      </c>
      <c r="I107" s="285">
        <f t="shared" si="3"/>
        <v>171</v>
      </c>
    </row>
    <row r="108" spans="2:27" ht="13.5">
      <c r="B108" s="283" t="s">
        <v>17</v>
      </c>
      <c r="C108" s="284">
        <f t="shared" si="3"/>
        <v>386</v>
      </c>
      <c r="D108" s="284">
        <f t="shared" si="3"/>
        <v>299</v>
      </c>
      <c r="E108" s="284">
        <f t="shared" si="3"/>
        <v>458</v>
      </c>
      <c r="F108" s="284">
        <f t="shared" si="3"/>
        <v>494</v>
      </c>
      <c r="G108" s="284">
        <f t="shared" si="3"/>
        <v>486</v>
      </c>
      <c r="H108" s="284">
        <f t="shared" si="3"/>
        <v>451</v>
      </c>
      <c r="I108" s="285">
        <f t="shared" si="3"/>
        <v>404</v>
      </c>
    </row>
    <row r="109" spans="2:27" ht="13.5">
      <c r="B109" s="283" t="s">
        <v>18</v>
      </c>
      <c r="C109" s="284">
        <f t="shared" si="3"/>
        <v>555</v>
      </c>
      <c r="D109" s="284">
        <f t="shared" si="3"/>
        <v>426</v>
      </c>
      <c r="E109" s="284">
        <f t="shared" si="3"/>
        <v>734</v>
      </c>
      <c r="F109" s="284">
        <f t="shared" si="3"/>
        <v>813</v>
      </c>
      <c r="G109" s="284">
        <f t="shared" si="3"/>
        <v>666</v>
      </c>
      <c r="H109" s="284">
        <f t="shared" si="3"/>
        <v>683</v>
      </c>
      <c r="I109" s="285">
        <f t="shared" si="3"/>
        <v>702</v>
      </c>
    </row>
    <row r="110" spans="2:27" ht="13.5">
      <c r="B110" s="283" t="s">
        <v>19</v>
      </c>
      <c r="C110" s="284">
        <f t="shared" si="3"/>
        <v>563</v>
      </c>
      <c r="D110" s="284">
        <f t="shared" si="3"/>
        <v>451</v>
      </c>
      <c r="E110" s="284">
        <f t="shared" si="3"/>
        <v>540</v>
      </c>
      <c r="F110" s="284">
        <f t="shared" si="3"/>
        <v>654</v>
      </c>
      <c r="G110" s="284">
        <f t="shared" si="3"/>
        <v>584</v>
      </c>
      <c r="H110" s="284">
        <f t="shared" si="3"/>
        <v>560</v>
      </c>
      <c r="I110" s="285">
        <f t="shared" si="3"/>
        <v>458</v>
      </c>
    </row>
    <row r="111" spans="2:27" ht="13.5">
      <c r="B111" s="283" t="s">
        <v>20</v>
      </c>
      <c r="C111" s="284">
        <f t="shared" si="3"/>
        <v>583</v>
      </c>
      <c r="D111" s="284">
        <f t="shared" si="3"/>
        <v>525</v>
      </c>
      <c r="E111" s="284">
        <f t="shared" si="3"/>
        <v>630</v>
      </c>
      <c r="F111" s="284">
        <f t="shared" si="3"/>
        <v>526</v>
      </c>
      <c r="G111" s="284">
        <f t="shared" si="3"/>
        <v>492</v>
      </c>
      <c r="H111" s="284">
        <f t="shared" si="3"/>
        <v>557</v>
      </c>
      <c r="I111" s="285">
        <f t="shared" si="3"/>
        <v>549</v>
      </c>
    </row>
    <row r="112" spans="2:27" ht="13.5">
      <c r="B112" s="283" t="s">
        <v>21</v>
      </c>
      <c r="C112" s="284">
        <f t="shared" ref="C112:I121" si="4">C16+C48+C80</f>
        <v>531</v>
      </c>
      <c r="D112" s="284">
        <f t="shared" si="4"/>
        <v>447</v>
      </c>
      <c r="E112" s="284">
        <f t="shared" si="4"/>
        <v>449</v>
      </c>
      <c r="F112" s="284">
        <f t="shared" si="4"/>
        <v>478</v>
      </c>
      <c r="G112" s="284">
        <f t="shared" si="4"/>
        <v>497</v>
      </c>
      <c r="H112" s="284">
        <f t="shared" si="4"/>
        <v>459</v>
      </c>
      <c r="I112" s="285">
        <f t="shared" si="4"/>
        <v>483</v>
      </c>
    </row>
    <row r="113" spans="2:9" ht="13.5">
      <c r="B113" s="283" t="s">
        <v>22</v>
      </c>
      <c r="C113" s="284">
        <f t="shared" si="4"/>
        <v>459</v>
      </c>
      <c r="D113" s="284">
        <f t="shared" si="4"/>
        <v>516</v>
      </c>
      <c r="E113" s="284">
        <f t="shared" si="4"/>
        <v>505</v>
      </c>
      <c r="F113" s="284">
        <f t="shared" si="4"/>
        <v>463</v>
      </c>
      <c r="G113" s="284">
        <f t="shared" si="4"/>
        <v>420</v>
      </c>
      <c r="H113" s="284">
        <f t="shared" si="4"/>
        <v>490</v>
      </c>
      <c r="I113" s="285">
        <f t="shared" si="4"/>
        <v>475</v>
      </c>
    </row>
    <row r="114" spans="2:9" ht="13.5">
      <c r="B114" s="283" t="s">
        <v>23</v>
      </c>
      <c r="C114" s="284">
        <f t="shared" si="4"/>
        <v>475</v>
      </c>
      <c r="D114" s="284">
        <f t="shared" si="4"/>
        <v>516</v>
      </c>
      <c r="E114" s="284">
        <f t="shared" si="4"/>
        <v>415</v>
      </c>
      <c r="F114" s="284">
        <f t="shared" si="4"/>
        <v>553</v>
      </c>
      <c r="G114" s="284">
        <f t="shared" si="4"/>
        <v>449</v>
      </c>
      <c r="H114" s="284">
        <f t="shared" si="4"/>
        <v>479</v>
      </c>
      <c r="I114" s="285">
        <f t="shared" si="4"/>
        <v>411</v>
      </c>
    </row>
    <row r="115" spans="2:9" ht="13.5">
      <c r="B115" s="283" t="s">
        <v>24</v>
      </c>
      <c r="C115" s="284">
        <f t="shared" si="4"/>
        <v>418</v>
      </c>
      <c r="D115" s="284">
        <f t="shared" si="4"/>
        <v>540</v>
      </c>
      <c r="E115" s="284">
        <f t="shared" si="4"/>
        <v>462</v>
      </c>
      <c r="F115" s="284">
        <f t="shared" si="4"/>
        <v>444</v>
      </c>
      <c r="G115" s="284">
        <f t="shared" si="4"/>
        <v>468</v>
      </c>
      <c r="H115" s="284">
        <f t="shared" si="4"/>
        <v>457</v>
      </c>
      <c r="I115" s="285">
        <f t="shared" si="4"/>
        <v>515</v>
      </c>
    </row>
    <row r="116" spans="2:9" ht="13.5">
      <c r="B116" s="283" t="s">
        <v>25</v>
      </c>
      <c r="C116" s="284">
        <f t="shared" si="4"/>
        <v>546</v>
      </c>
      <c r="D116" s="284">
        <f t="shared" si="4"/>
        <v>808</v>
      </c>
      <c r="E116" s="284">
        <f t="shared" si="4"/>
        <v>506</v>
      </c>
      <c r="F116" s="284">
        <f t="shared" si="4"/>
        <v>423</v>
      </c>
      <c r="G116" s="284">
        <f t="shared" si="4"/>
        <v>489</v>
      </c>
      <c r="H116" s="284">
        <f t="shared" si="4"/>
        <v>502</v>
      </c>
      <c r="I116" s="285">
        <f t="shared" si="4"/>
        <v>495</v>
      </c>
    </row>
    <row r="117" spans="2:9" ht="13.5">
      <c r="B117" s="283" t="s">
        <v>26</v>
      </c>
      <c r="C117" s="284">
        <f t="shared" si="4"/>
        <v>562</v>
      </c>
      <c r="D117" s="284">
        <f t="shared" si="4"/>
        <v>598</v>
      </c>
      <c r="E117" s="284">
        <f t="shared" si="4"/>
        <v>467</v>
      </c>
      <c r="F117" s="284">
        <f t="shared" si="4"/>
        <v>485</v>
      </c>
      <c r="G117" s="284">
        <f t="shared" si="4"/>
        <v>494</v>
      </c>
      <c r="H117" s="284">
        <f t="shared" si="4"/>
        <v>495</v>
      </c>
      <c r="I117" s="285">
        <f t="shared" si="4"/>
        <v>564</v>
      </c>
    </row>
    <row r="118" spans="2:9" ht="13.5">
      <c r="B118" s="283" t="s">
        <v>27</v>
      </c>
      <c r="C118" s="284">
        <f t="shared" si="4"/>
        <v>616</v>
      </c>
      <c r="D118" s="284">
        <f t="shared" si="4"/>
        <v>626</v>
      </c>
      <c r="E118" s="284">
        <f t="shared" si="4"/>
        <v>509</v>
      </c>
      <c r="F118" s="284">
        <f t="shared" si="4"/>
        <v>498</v>
      </c>
      <c r="G118" s="284">
        <f t="shared" si="4"/>
        <v>533</v>
      </c>
      <c r="H118" s="284">
        <f t="shared" si="4"/>
        <v>517</v>
      </c>
      <c r="I118" s="285">
        <f t="shared" si="4"/>
        <v>573</v>
      </c>
    </row>
    <row r="119" spans="2:9" ht="13.5">
      <c r="B119" s="283" t="s">
        <v>28</v>
      </c>
      <c r="C119" s="284">
        <f t="shared" si="4"/>
        <v>650</v>
      </c>
      <c r="D119" s="284">
        <f t="shared" si="4"/>
        <v>613</v>
      </c>
      <c r="E119" s="284">
        <f t="shared" si="4"/>
        <v>642</v>
      </c>
      <c r="F119" s="284">
        <f t="shared" si="4"/>
        <v>489</v>
      </c>
      <c r="G119" s="284">
        <f t="shared" si="4"/>
        <v>576</v>
      </c>
      <c r="H119" s="284">
        <f t="shared" si="4"/>
        <v>546</v>
      </c>
      <c r="I119" s="285">
        <f t="shared" si="4"/>
        <v>628</v>
      </c>
    </row>
    <row r="120" spans="2:9" ht="13.5">
      <c r="B120" s="283" t="s">
        <v>29</v>
      </c>
      <c r="C120" s="284">
        <f t="shared" si="4"/>
        <v>642</v>
      </c>
      <c r="D120" s="284">
        <f t="shared" si="4"/>
        <v>713</v>
      </c>
      <c r="E120" s="284">
        <f t="shared" si="4"/>
        <v>663</v>
      </c>
      <c r="F120" s="284">
        <f t="shared" si="4"/>
        <v>585</v>
      </c>
      <c r="G120" s="284">
        <f t="shared" si="4"/>
        <v>619</v>
      </c>
      <c r="H120" s="284">
        <f t="shared" si="4"/>
        <v>645</v>
      </c>
      <c r="I120" s="285">
        <f t="shared" si="4"/>
        <v>636</v>
      </c>
    </row>
    <row r="121" spans="2:9" ht="13.5">
      <c r="B121" s="283" t="s">
        <v>30</v>
      </c>
      <c r="C121" s="284">
        <f t="shared" si="4"/>
        <v>644</v>
      </c>
      <c r="D121" s="284">
        <f t="shared" si="4"/>
        <v>594</v>
      </c>
      <c r="E121" s="284">
        <f t="shared" si="4"/>
        <v>609</v>
      </c>
      <c r="F121" s="284">
        <f t="shared" si="4"/>
        <v>582</v>
      </c>
      <c r="G121" s="284">
        <f t="shared" si="4"/>
        <v>572</v>
      </c>
      <c r="H121" s="284">
        <f t="shared" si="4"/>
        <v>633</v>
      </c>
      <c r="I121" s="285">
        <f t="shared" si="4"/>
        <v>630</v>
      </c>
    </row>
    <row r="122" spans="2:9" ht="13.5">
      <c r="B122" s="283" t="s">
        <v>31</v>
      </c>
      <c r="C122" s="284">
        <f t="shared" ref="C122:I125" si="5">C26+C58+C90</f>
        <v>646</v>
      </c>
      <c r="D122" s="284">
        <f t="shared" si="5"/>
        <v>528</v>
      </c>
      <c r="E122" s="284">
        <f t="shared" si="5"/>
        <v>541</v>
      </c>
      <c r="F122" s="284">
        <f t="shared" si="5"/>
        <v>483</v>
      </c>
      <c r="G122" s="284">
        <f t="shared" si="5"/>
        <v>556</v>
      </c>
      <c r="H122" s="284">
        <f t="shared" si="5"/>
        <v>568</v>
      </c>
      <c r="I122" s="285">
        <f t="shared" si="5"/>
        <v>558</v>
      </c>
    </row>
    <row r="123" spans="2:9" ht="13.5">
      <c r="B123" s="283" t="s">
        <v>32</v>
      </c>
      <c r="C123" s="284">
        <f t="shared" si="5"/>
        <v>497</v>
      </c>
      <c r="D123" s="284">
        <f t="shared" si="5"/>
        <v>341</v>
      </c>
      <c r="E123" s="284">
        <f t="shared" si="5"/>
        <v>364</v>
      </c>
      <c r="F123" s="284">
        <f t="shared" si="5"/>
        <v>446</v>
      </c>
      <c r="G123" s="284">
        <f t="shared" si="5"/>
        <v>457</v>
      </c>
      <c r="H123" s="284">
        <f t="shared" si="5"/>
        <v>516</v>
      </c>
      <c r="I123" s="285">
        <f t="shared" si="5"/>
        <v>360</v>
      </c>
    </row>
    <row r="124" spans="2:9" ht="13.5">
      <c r="B124" s="283" t="s">
        <v>33</v>
      </c>
      <c r="C124" s="284">
        <f t="shared" si="5"/>
        <v>429</v>
      </c>
      <c r="D124" s="284">
        <f t="shared" si="5"/>
        <v>278</v>
      </c>
      <c r="E124" s="284">
        <f t="shared" si="5"/>
        <v>311</v>
      </c>
      <c r="F124" s="284">
        <f t="shared" si="5"/>
        <v>332</v>
      </c>
      <c r="G124" s="284">
        <f t="shared" si="5"/>
        <v>316</v>
      </c>
      <c r="H124" s="284">
        <f t="shared" si="5"/>
        <v>332</v>
      </c>
      <c r="I124" s="285">
        <f t="shared" si="5"/>
        <v>348</v>
      </c>
    </row>
    <row r="125" spans="2:9" ht="13.5">
      <c r="B125" s="286" t="s">
        <v>34</v>
      </c>
      <c r="C125" s="287">
        <f t="shared" si="5"/>
        <v>305</v>
      </c>
      <c r="D125" s="287">
        <f t="shared" si="5"/>
        <v>160</v>
      </c>
      <c r="E125" s="287">
        <f t="shared" si="5"/>
        <v>233</v>
      </c>
      <c r="F125" s="287">
        <f t="shared" si="5"/>
        <v>201</v>
      </c>
      <c r="G125" s="287">
        <f t="shared" si="5"/>
        <v>249</v>
      </c>
      <c r="H125" s="287">
        <f t="shared" si="5"/>
        <v>316</v>
      </c>
      <c r="I125" s="288">
        <f t="shared" si="5"/>
        <v>184</v>
      </c>
    </row>
    <row r="127" spans="2:9">
      <c r="B127" s="278" t="s">
        <v>8</v>
      </c>
      <c r="C127" s="279">
        <f>SUM(C102:C125)</f>
        <v>10127</v>
      </c>
      <c r="D127" s="279">
        <f t="shared" ref="D127:I127" si="6">SUM(D102:D125)</f>
        <v>9843</v>
      </c>
      <c r="E127" s="279">
        <f t="shared" si="6"/>
        <v>9552</v>
      </c>
      <c r="F127" s="279">
        <f t="shared" si="6"/>
        <v>9501</v>
      </c>
      <c r="G127" s="279">
        <f t="shared" si="6"/>
        <v>9484</v>
      </c>
      <c r="H127" s="279">
        <f t="shared" si="6"/>
        <v>9824</v>
      </c>
      <c r="I127" s="279">
        <f t="shared" si="6"/>
        <v>9582</v>
      </c>
    </row>
  </sheetData>
  <mergeCells count="32">
    <mergeCell ref="G67:G68"/>
    <mergeCell ref="H67:H68"/>
    <mergeCell ref="I67:I68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B67:B68"/>
    <mergeCell ref="C67:C68"/>
    <mergeCell ref="D67:D68"/>
    <mergeCell ref="E67:E68"/>
    <mergeCell ref="F67:F68"/>
    <mergeCell ref="H3:H4"/>
    <mergeCell ref="I3:I4"/>
    <mergeCell ref="B35:B36"/>
    <mergeCell ref="C35:C36"/>
    <mergeCell ref="D35:D36"/>
    <mergeCell ref="E35:E36"/>
    <mergeCell ref="B3:B4"/>
    <mergeCell ref="C3:C4"/>
    <mergeCell ref="D3:D4"/>
    <mergeCell ref="E3:E4"/>
    <mergeCell ref="F3:F4"/>
    <mergeCell ref="G3:G4"/>
    <mergeCell ref="F35:F36"/>
    <mergeCell ref="G35:G36"/>
    <mergeCell ref="H35:H36"/>
    <mergeCell ref="I35:I36"/>
  </mergeCells>
  <pageMargins left="0.511811024" right="0.511811024" top="0.78740157499999996" bottom="0.78740157499999996" header="0.31496062000000002" footer="0.31496062000000002"/>
  <ignoredErrors>
    <ignoredError sqref="C95:I95 C127:I127 C63:I63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56"/>
  <sheetViews>
    <sheetView showGridLines="0" zoomScale="70" zoomScaleNormal="70" workbookViewId="0"/>
  </sheetViews>
  <sheetFormatPr defaultRowHeight="12.75"/>
  <cols>
    <col min="1" max="1" width="3.140625" customWidth="1"/>
    <col min="2" max="3" width="12.7109375" customWidth="1"/>
    <col min="4" max="4" width="14.7109375" customWidth="1"/>
    <col min="5" max="9" width="12.7109375" customWidth="1"/>
    <col min="10" max="10" width="12" customWidth="1"/>
    <col min="11" max="12" width="12.7109375" customWidth="1"/>
    <col min="13" max="15" width="11.28515625" customWidth="1"/>
    <col min="16" max="16" width="12.28515625" bestFit="1" customWidth="1"/>
    <col min="17" max="17" width="10.85546875" customWidth="1"/>
    <col min="18" max="20" width="11.28515625" customWidth="1"/>
  </cols>
  <sheetData>
    <row r="1" spans="1:13" ht="8.25" customHeight="1"/>
    <row r="2" spans="1:13" ht="20.25">
      <c r="B2" s="3" t="str">
        <f>'E1_ Gráficos 02'!B2</f>
        <v>ESTUDO DE CONTAGENS DE FLUXO VEICULAR</v>
      </c>
      <c r="C2" s="3"/>
      <c r="I2" s="403" t="s">
        <v>207</v>
      </c>
      <c r="J2" s="404"/>
    </row>
    <row r="3" spans="1:13">
      <c r="B3" s="4" t="str">
        <f>'E1_ Gráficos 02'!B3</f>
        <v>VIA</v>
      </c>
      <c r="C3" s="206" t="str">
        <f>'E1_ Gráficos 02'!C3</f>
        <v>Av. Néstor Gambetta</v>
      </c>
      <c r="I3" s="32"/>
    </row>
    <row r="4" spans="1:13">
      <c r="B4" s="4" t="str">
        <f>'E1_ Gráficos 02'!B4</f>
        <v>LOCALIZAÇÃO</v>
      </c>
      <c r="C4" s="206" t="str">
        <f>'E1_ Gráficos 02'!C4</f>
        <v>Grifo Repsol - AAHH Escudero (Km. 3 + 400)</v>
      </c>
    </row>
    <row r="5" spans="1:13">
      <c r="B5" s="4" t="str">
        <f>'E1_ Gráficos 02'!B5</f>
        <v>SENTIDO</v>
      </c>
      <c r="C5" s="206" t="str">
        <f>'E1_ Gráficos 02'!C5</f>
        <v>Panamericana Norte a Ventanilla</v>
      </c>
    </row>
    <row r="6" spans="1:13">
      <c r="B6" s="11"/>
      <c r="C6" s="12"/>
    </row>
    <row r="7" spans="1:13" ht="15.75">
      <c r="B7" s="31" t="s">
        <v>203</v>
      </c>
      <c r="C7" s="12"/>
    </row>
    <row r="8" spans="1:13" ht="13.5" thickBot="1"/>
    <row r="9" spans="1:13">
      <c r="A9" s="2"/>
      <c r="B9" s="416" t="s">
        <v>197</v>
      </c>
      <c r="C9" s="419" t="s">
        <v>198</v>
      </c>
      <c r="D9" s="421" t="s">
        <v>35</v>
      </c>
      <c r="E9" s="408" t="s">
        <v>201</v>
      </c>
      <c r="F9" s="409"/>
      <c r="G9" s="409"/>
      <c r="H9" s="409"/>
      <c r="I9" s="409"/>
      <c r="J9" s="409"/>
      <c r="K9" s="409"/>
      <c r="L9" s="409"/>
    </row>
    <row r="10" spans="1:13">
      <c r="A10" s="2"/>
      <c r="B10" s="417"/>
      <c r="C10" s="395"/>
      <c r="D10" s="422"/>
      <c r="E10" s="394" t="s">
        <v>199</v>
      </c>
      <c r="F10" s="424" t="s">
        <v>200</v>
      </c>
      <c r="G10" s="425"/>
      <c r="H10" s="425"/>
      <c r="I10" s="426"/>
      <c r="J10" s="394" t="s">
        <v>172</v>
      </c>
      <c r="K10" s="394" t="s">
        <v>173</v>
      </c>
      <c r="L10" s="406" t="s">
        <v>36</v>
      </c>
    </row>
    <row r="11" spans="1:13" ht="13.5" thickBot="1">
      <c r="B11" s="418"/>
      <c r="C11" s="420"/>
      <c r="D11" s="423"/>
      <c r="E11" s="410"/>
      <c r="F11" s="218" t="s">
        <v>194</v>
      </c>
      <c r="G11" s="218" t="s">
        <v>195</v>
      </c>
      <c r="H11" s="218" t="s">
        <v>196</v>
      </c>
      <c r="I11" s="68" t="s">
        <v>174</v>
      </c>
      <c r="J11" s="405"/>
      <c r="K11" s="405"/>
      <c r="L11" s="407"/>
    </row>
    <row r="12" spans="1:13">
      <c r="B12" s="181">
        <v>40446</v>
      </c>
      <c r="C12" s="182" t="s">
        <v>38</v>
      </c>
      <c r="D12" s="183" t="s">
        <v>37</v>
      </c>
      <c r="E12" s="184">
        <f>'E1_ Gráficos 01'!C72</f>
        <v>9534</v>
      </c>
      <c r="F12" s="184">
        <f>'E1_ Gráficos 01'!D72+'E1_ Gráficos 01'!G72</f>
        <v>476</v>
      </c>
      <c r="G12" s="184">
        <f>'E1_ Gráficos 01'!E72+'E1_ Gráficos 01'!H72</f>
        <v>64</v>
      </c>
      <c r="H12" s="184">
        <f>'E1_ Gráficos 01'!F72+'E1_ Gráficos 01'!I72</f>
        <v>7</v>
      </c>
      <c r="I12" s="184">
        <f>'E1_ Gráficos 01'!J72</f>
        <v>2</v>
      </c>
      <c r="J12" s="184">
        <f>'E1_ Gráficos 01'!K72</f>
        <v>42</v>
      </c>
      <c r="K12" s="184">
        <f>'E1_ Gráficos 01'!L72</f>
        <v>2</v>
      </c>
      <c r="L12" s="23">
        <f>'E1_ Gráficos 01'!M72</f>
        <v>10127</v>
      </c>
      <c r="M12" s="177">
        <f>IF(L12=MAX($L$12:$L$18),1,"")</f>
        <v>1</v>
      </c>
    </row>
    <row r="13" spans="1:13">
      <c r="B13" s="37">
        <v>40447</v>
      </c>
      <c r="C13" s="185" t="s">
        <v>39</v>
      </c>
      <c r="D13" s="24" t="s">
        <v>37</v>
      </c>
      <c r="E13" s="186">
        <f>'E1_ Gráficos 01'!C109</f>
        <v>9578</v>
      </c>
      <c r="F13" s="186">
        <f>'E1_ Gráficos 01'!D109+'E1_ Gráficos 01'!G109</f>
        <v>220</v>
      </c>
      <c r="G13" s="186">
        <f>'E1_ Gráficos 01'!E109+'E1_ Gráficos 01'!H109</f>
        <v>15</v>
      </c>
      <c r="H13" s="186">
        <f>'E1_ Gráficos 01'!F109+'E1_ Gráficos 01'!I109</f>
        <v>0</v>
      </c>
      <c r="I13" s="186">
        <f>'E1_ Gráficos 01'!J109</f>
        <v>2</v>
      </c>
      <c r="J13" s="186">
        <f>'E1_ Gráficos 01'!K109</f>
        <v>28</v>
      </c>
      <c r="K13" s="186">
        <f>'E1_ Gráficos 01'!L109</f>
        <v>0</v>
      </c>
      <c r="L13" s="26">
        <f>'E1_ Gráficos 01'!M109</f>
        <v>9843</v>
      </c>
      <c r="M13" s="177" t="str">
        <f t="shared" ref="M13:M18" si="0">IF(L13=MAX($L$12:$L$18),1,"")</f>
        <v/>
      </c>
    </row>
    <row r="14" spans="1:13">
      <c r="B14" s="37">
        <v>40448</v>
      </c>
      <c r="C14" s="220" t="s">
        <v>212</v>
      </c>
      <c r="D14" s="24" t="s">
        <v>37</v>
      </c>
      <c r="E14" s="186">
        <f>'E1_ Gráficos 01'!C146</f>
        <v>8782</v>
      </c>
      <c r="F14" s="186">
        <f>'E1_ Gráficos 01'!D146+'E1_ Gráficos 01'!G146</f>
        <v>677</v>
      </c>
      <c r="G14" s="186">
        <f>'E1_ Gráficos 01'!E146+'E1_ Gráficos 01'!H146</f>
        <v>60</v>
      </c>
      <c r="H14" s="186">
        <f>'E1_ Gráficos 01'!F146+'E1_ Gráficos 01'!I146</f>
        <v>3</v>
      </c>
      <c r="I14" s="186">
        <f>'E1_ Gráficos 01'!J146</f>
        <v>8</v>
      </c>
      <c r="J14" s="186">
        <f>'E1_ Gráficos 01'!K146</f>
        <v>22</v>
      </c>
      <c r="K14" s="186">
        <f>'E1_ Gráficos 01'!L146</f>
        <v>0</v>
      </c>
      <c r="L14" s="26">
        <f>'E1_ Gráficos 01'!M146</f>
        <v>9552</v>
      </c>
      <c r="M14" s="177" t="str">
        <f t="shared" si="0"/>
        <v/>
      </c>
    </row>
    <row r="15" spans="1:13">
      <c r="B15" s="37">
        <v>40449</v>
      </c>
      <c r="C15" s="185" t="s">
        <v>213</v>
      </c>
      <c r="D15" s="24" t="s">
        <v>37</v>
      </c>
      <c r="E15" s="186">
        <f>'E1_ Gráficos 01'!C183</f>
        <v>8528</v>
      </c>
      <c r="F15" s="186">
        <f>'E1_ Gráficos 01'!D183+'E1_ Gráficos 01'!G183</f>
        <v>864</v>
      </c>
      <c r="G15" s="186">
        <f>'E1_ Gráficos 01'!E183+'E1_ Gráficos 01'!H183</f>
        <v>67</v>
      </c>
      <c r="H15" s="186">
        <f>'E1_ Gráficos 01'!F183+'E1_ Gráficos 01'!I183</f>
        <v>4</v>
      </c>
      <c r="I15" s="186">
        <f>'E1_ Gráficos 01'!J183</f>
        <v>15</v>
      </c>
      <c r="J15" s="186">
        <f>'E1_ Gráficos 01'!K183</f>
        <v>21</v>
      </c>
      <c r="K15" s="186">
        <f>'E1_ Gráficos 01'!L183</f>
        <v>2</v>
      </c>
      <c r="L15" s="26">
        <f>'E1_ Gráficos 01'!M183</f>
        <v>9501</v>
      </c>
      <c r="M15" s="177" t="str">
        <f t="shared" si="0"/>
        <v/>
      </c>
    </row>
    <row r="16" spans="1:13">
      <c r="B16" s="37">
        <v>40450</v>
      </c>
      <c r="C16" s="185" t="s">
        <v>214</v>
      </c>
      <c r="D16" s="24" t="s">
        <v>37</v>
      </c>
      <c r="E16" s="186">
        <f>'E1_ Gráficos 01'!C220</f>
        <v>8290</v>
      </c>
      <c r="F16" s="186">
        <f>'E1_ Gráficos 01'!D220+'E1_ Gráficos 01'!G220</f>
        <v>830</v>
      </c>
      <c r="G16" s="186">
        <f>'E1_ Gráficos 01'!E220+'E1_ Gráficos 01'!H220</f>
        <v>97</v>
      </c>
      <c r="H16" s="186">
        <f>'E1_ Gráficos 01'!F220+'E1_ Gráficos 01'!I220</f>
        <v>3</v>
      </c>
      <c r="I16" s="186">
        <f>'E1_ Gráficos 01'!J220</f>
        <v>6</v>
      </c>
      <c r="J16" s="186">
        <f>'E1_ Gráficos 01'!K220</f>
        <v>255</v>
      </c>
      <c r="K16" s="186">
        <f>'E1_ Gráficos 01'!L220</f>
        <v>3</v>
      </c>
      <c r="L16" s="26">
        <f>'E1_ Gráficos 01'!M220</f>
        <v>9484</v>
      </c>
      <c r="M16" s="177" t="str">
        <f t="shared" si="0"/>
        <v/>
      </c>
    </row>
    <row r="17" spans="2:13">
      <c r="B17" s="37">
        <v>40451</v>
      </c>
      <c r="C17" s="185" t="s">
        <v>216</v>
      </c>
      <c r="D17" s="24" t="s">
        <v>37</v>
      </c>
      <c r="E17" s="186">
        <f>'E1_ Gráficos 01'!C257</f>
        <v>8540</v>
      </c>
      <c r="F17" s="186">
        <f>'E1_ Gráficos 01'!D257+'E1_ Gráficos 01'!G257</f>
        <v>873</v>
      </c>
      <c r="G17" s="186">
        <f>'E1_ Gráficos 01'!E257+'E1_ Gráficos 01'!H257</f>
        <v>101</v>
      </c>
      <c r="H17" s="186">
        <f>'E1_ Gráficos 01'!F257+'E1_ Gráficos 01'!I257</f>
        <v>6</v>
      </c>
      <c r="I17" s="186">
        <f>'E1_ Gráficos 01'!J257</f>
        <v>7</v>
      </c>
      <c r="J17" s="186">
        <f>'E1_ Gráficos 01'!K257</f>
        <v>292</v>
      </c>
      <c r="K17" s="186">
        <f>'E1_ Gráficos 01'!L257</f>
        <v>5</v>
      </c>
      <c r="L17" s="26">
        <f>'E1_ Gráficos 01'!M257</f>
        <v>9824</v>
      </c>
      <c r="M17" s="177" t="str">
        <f t="shared" si="0"/>
        <v/>
      </c>
    </row>
    <row r="18" spans="2:13" ht="13.5" thickBot="1">
      <c r="B18" s="37">
        <v>40452</v>
      </c>
      <c r="C18" s="185" t="s">
        <v>215</v>
      </c>
      <c r="D18" s="24" t="s">
        <v>37</v>
      </c>
      <c r="E18" s="186">
        <f>'E1_ Gráficos 01'!C294</f>
        <v>8406</v>
      </c>
      <c r="F18" s="186">
        <f>'E1_ Gráficos 01'!D294+'E1_ Gráficos 01'!G294</f>
        <v>812</v>
      </c>
      <c r="G18" s="186">
        <f>'E1_ Gráficos 01'!E294+'E1_ Gráficos 01'!H294</f>
        <v>86</v>
      </c>
      <c r="H18" s="186">
        <f>'E1_ Gráficos 01'!F294+'E1_ Gráficos 01'!I294</f>
        <v>9</v>
      </c>
      <c r="I18" s="186">
        <f>'E1_ Gráficos 01'!J294</f>
        <v>7</v>
      </c>
      <c r="J18" s="186">
        <f>'E1_ Gráficos 01'!K294</f>
        <v>252</v>
      </c>
      <c r="K18" s="186">
        <f>'E1_ Gráficos 01'!L294</f>
        <v>10</v>
      </c>
      <c r="L18" s="26">
        <f>'E1_ Gráficos 01'!M294</f>
        <v>9582</v>
      </c>
      <c r="M18" s="177" t="str">
        <f t="shared" si="0"/>
        <v/>
      </c>
    </row>
    <row r="19" spans="2:13" ht="13.5" thickBot="1">
      <c r="B19" s="77" t="s">
        <v>211</v>
      </c>
      <c r="C19" s="73"/>
      <c r="D19" s="74" t="s">
        <v>210</v>
      </c>
      <c r="E19" s="75">
        <f t="shared" ref="E19:L19" si="1">AVERAGE(E12:E18)</f>
        <v>8808.2857142857138</v>
      </c>
      <c r="F19" s="75">
        <f t="shared" si="1"/>
        <v>678.85714285714289</v>
      </c>
      <c r="G19" s="75">
        <f t="shared" si="1"/>
        <v>70</v>
      </c>
      <c r="H19" s="75">
        <f t="shared" si="1"/>
        <v>4.5714285714285712</v>
      </c>
      <c r="I19" s="75">
        <f t="shared" si="1"/>
        <v>6.7142857142857144</v>
      </c>
      <c r="J19" s="75">
        <f t="shared" si="1"/>
        <v>130.28571428571428</v>
      </c>
      <c r="K19" s="75">
        <f t="shared" si="1"/>
        <v>3.1428571428571428</v>
      </c>
      <c r="L19" s="76">
        <f t="shared" si="1"/>
        <v>9701.8571428571431</v>
      </c>
      <c r="M19" s="30"/>
    </row>
    <row r="20" spans="2:13">
      <c r="B20" s="2"/>
      <c r="C20" s="72"/>
      <c r="D20" s="29"/>
    </row>
    <row r="21" spans="2:13" ht="15.75">
      <c r="B21" s="31" t="s">
        <v>204</v>
      </c>
      <c r="C21" s="32"/>
      <c r="D21" s="195">
        <v>1</v>
      </c>
      <c r="E21" s="32"/>
      <c r="F21" s="32"/>
      <c r="G21" s="32"/>
      <c r="H21" s="32"/>
      <c r="I21" s="32"/>
      <c r="J21" s="32"/>
    </row>
    <row r="22" spans="2:13" ht="13.5" thickBot="1">
      <c r="B22" s="32"/>
      <c r="C22" s="32"/>
      <c r="D22" s="32"/>
      <c r="E22" s="32"/>
      <c r="F22" s="32"/>
      <c r="G22" s="32"/>
      <c r="H22" s="32"/>
      <c r="I22" s="32"/>
      <c r="J22" s="32"/>
    </row>
    <row r="23" spans="2:13">
      <c r="B23" s="411" t="s">
        <v>197</v>
      </c>
      <c r="C23" s="413" t="s">
        <v>198</v>
      </c>
      <c r="D23" s="413" t="s">
        <v>202</v>
      </c>
      <c r="E23" s="414" t="s">
        <v>201</v>
      </c>
      <c r="F23" s="415"/>
      <c r="G23" s="415"/>
      <c r="H23" s="415"/>
      <c r="I23" s="32"/>
      <c r="J23" s="32"/>
    </row>
    <row r="24" spans="2:13" ht="26.25" thickBot="1">
      <c r="B24" s="412"/>
      <c r="C24" s="410"/>
      <c r="D24" s="410"/>
      <c r="E24" s="217" t="s">
        <v>199</v>
      </c>
      <c r="F24" s="217" t="s">
        <v>200</v>
      </c>
      <c r="G24" s="70" t="s">
        <v>173</v>
      </c>
      <c r="H24" s="71" t="s">
        <v>36</v>
      </c>
      <c r="I24" s="67"/>
      <c r="J24" s="67"/>
    </row>
    <row r="25" spans="2:13">
      <c r="B25" s="181">
        <v>40446</v>
      </c>
      <c r="C25" s="191" t="s">
        <v>38</v>
      </c>
      <c r="D25" s="188" t="str">
        <f>VLOOKUP($D$21,'Estación E1_Contagens'!$CF$11:$CK$34,2,FALSE)</f>
        <v>17:00-18:00</v>
      </c>
      <c r="E25" s="188">
        <f>VLOOKUP($D$21,'Estación E1_Contagens'!$CF$11:$CK$34,3,FALSE)</f>
        <v>615</v>
      </c>
      <c r="F25" s="188">
        <f>VLOOKUP($D$21,'Estación E1_Contagens'!$CF$11:$CK$34,4,FALSE)</f>
        <v>29</v>
      </c>
      <c r="G25" s="188">
        <f>VLOOKUP($D$21,'Estación E1_Contagens'!$CF$11:$CK$34,5,FALSE)</f>
        <v>6</v>
      </c>
      <c r="H25" s="188">
        <f>VLOOKUP($D$21,'Estación E1_Contagens'!$CF$11:$CK$34,6,FALSE)</f>
        <v>650</v>
      </c>
      <c r="I25" s="177" t="str">
        <f>IF(H25=MAX($H$25:$H$31),1,"")</f>
        <v/>
      </c>
      <c r="J25" s="30"/>
    </row>
    <row r="26" spans="2:13">
      <c r="B26" s="37">
        <v>40447</v>
      </c>
      <c r="C26" s="78" t="s">
        <v>39</v>
      </c>
      <c r="D26" s="36" t="str">
        <f>VLOOKUP($D$21,'Estación E1_Contagens'!$CF$118:$CK$141,2,FALSE)</f>
        <v>14:00-15:00</v>
      </c>
      <c r="E26" s="25">
        <f>VLOOKUP($D$21,'Estación E1_Contagens'!$CF$118:$CK$141,3,FALSE)</f>
        <v>792</v>
      </c>
      <c r="F26" s="25">
        <f>VLOOKUP($D$21,'Estación E1_Contagens'!$CF$118:$CK$141,4,FALSE)</f>
        <v>16</v>
      </c>
      <c r="G26" s="25">
        <f>VLOOKUP($D$21,'Estación E1_Contagens'!$CF$118:$CK$141,5,FALSE)</f>
        <v>0</v>
      </c>
      <c r="H26" s="36">
        <f>VLOOKUP($D$21,'Estación E1_Contagens'!$CF$118:$CK$141,6,FALSE)</f>
        <v>808</v>
      </c>
      <c r="I26" s="177" t="str">
        <f t="shared" ref="I26:I31" si="2">IF(H26=MAX($H$25:$H$31),1,"")</f>
        <v/>
      </c>
      <c r="J26" s="30"/>
    </row>
    <row r="27" spans="2:13">
      <c r="B27" s="37">
        <v>40448</v>
      </c>
      <c r="C27" s="78" t="s">
        <v>212</v>
      </c>
      <c r="D27" s="36" t="str">
        <f>VLOOKUP($D$21,'Estación E1_Contagens'!$CF$225:$CK$248,2,FALSE)</f>
        <v>07:00-08:00</v>
      </c>
      <c r="E27" s="36">
        <f>VLOOKUP($D$21,'Estación E1_Contagens'!$CF$225:$CK$248,3,FALSE)</f>
        <v>679</v>
      </c>
      <c r="F27" s="25">
        <f>VLOOKUP($D$21,'Estación E1_Contagens'!$CF$225:$CK$248,4,FALSE)</f>
        <v>55</v>
      </c>
      <c r="G27" s="25">
        <f>VLOOKUP($D$21,'Estación E1_Contagens'!$CF$225:$CK$248,5,FALSE)</f>
        <v>0</v>
      </c>
      <c r="H27" s="189">
        <f>VLOOKUP($D$21,'Estación E1_Contagens'!$CF$225:$CK$248,6,FALSE)</f>
        <v>734</v>
      </c>
      <c r="I27" s="177" t="str">
        <f t="shared" si="2"/>
        <v/>
      </c>
      <c r="J27" s="30"/>
    </row>
    <row r="28" spans="2:13">
      <c r="B28" s="37">
        <v>40449</v>
      </c>
      <c r="C28" s="78" t="s">
        <v>213</v>
      </c>
      <c r="D28" s="36" t="str">
        <f>VLOOKUP($D$21,'Estación E1_Contagens'!$CF$332:$CK$355,2,FALSE)</f>
        <v>07:00-08:00</v>
      </c>
      <c r="E28" s="36">
        <f>VLOOKUP($D$21,'Estación E1_Contagens'!$CF$332:$CK$355,3,FALSE)</f>
        <v>748</v>
      </c>
      <c r="F28" s="25">
        <f>VLOOKUP($D$21,'Estación E1_Contagens'!$CF$332:$CK$355,4,FALSE)</f>
        <v>64</v>
      </c>
      <c r="G28" s="25">
        <f>VLOOKUP($D$21,'Estación E1_Contagens'!$CF$332:$CK$355,5,FALSE)</f>
        <v>1</v>
      </c>
      <c r="H28" s="189">
        <f>VLOOKUP($D$21,'Estación E1_Contagens'!$CF$332:$CK$355,6,FALSE)</f>
        <v>813</v>
      </c>
      <c r="I28" s="177">
        <f t="shared" si="2"/>
        <v>1</v>
      </c>
      <c r="J28" s="30"/>
    </row>
    <row r="29" spans="2:13">
      <c r="B29" s="37">
        <v>40450</v>
      </c>
      <c r="C29" s="78" t="s">
        <v>214</v>
      </c>
      <c r="D29" s="36" t="str">
        <f>VLOOKUP($D$21,'Estación E1_Contagens'!$CF$439:$CK$462,2,FALSE)</f>
        <v>07:00-08:00</v>
      </c>
      <c r="E29" s="36">
        <f>VLOOKUP($D$21,'Estación E1_Contagens'!$CF$439:$CK$462,3,FALSE)</f>
        <v>613</v>
      </c>
      <c r="F29" s="25">
        <f>VLOOKUP($D$21,'Estación E1_Contagens'!$CF$439:$CK$462,4,FALSE)</f>
        <v>52</v>
      </c>
      <c r="G29" s="25">
        <f>VLOOKUP($D$21,'Estación E1_Contagens'!$CF$439:$CK$462,5,FALSE)</f>
        <v>1</v>
      </c>
      <c r="H29" s="189">
        <f>VLOOKUP($D$21,'Estación E1_Contagens'!$CF$439:$CK$462,6,FALSE)</f>
        <v>666</v>
      </c>
      <c r="I29" s="177" t="str">
        <f t="shared" si="2"/>
        <v/>
      </c>
      <c r="J29" s="30"/>
    </row>
    <row r="30" spans="2:13">
      <c r="B30" s="37">
        <v>40451</v>
      </c>
      <c r="C30" s="78" t="s">
        <v>216</v>
      </c>
      <c r="D30" s="36" t="str">
        <f>VLOOKUP($D$21,'Estación E1_Contagens'!$CF$546:$CK$569,2,FALSE)</f>
        <v>07:00-08:00</v>
      </c>
      <c r="E30" s="36">
        <f>VLOOKUP($D$21,'Estación E1_Contagens'!$CF$546:$CK$569,3,FALSE)</f>
        <v>618</v>
      </c>
      <c r="F30" s="25">
        <f>VLOOKUP($D$21,'Estación E1_Contagens'!$CF$546:$CK$569,4,FALSE)</f>
        <v>65</v>
      </c>
      <c r="G30" s="25">
        <f>VLOOKUP($D$21,'Estación E1_Contagens'!$CF$546:$CK$569,5,FALSE)</f>
        <v>0</v>
      </c>
      <c r="H30" s="189">
        <f>VLOOKUP($D$21,'Estación E1_Contagens'!$CF$546:$CK$569,6,FALSE)</f>
        <v>683</v>
      </c>
      <c r="I30" s="177" t="str">
        <f t="shared" si="2"/>
        <v/>
      </c>
      <c r="J30" s="30"/>
    </row>
    <row r="31" spans="2:13" ht="13.5" thickBot="1">
      <c r="B31" s="38">
        <v>40452</v>
      </c>
      <c r="C31" s="192" t="s">
        <v>215</v>
      </c>
      <c r="D31" s="69" t="str">
        <f>VLOOKUP($D$21,'Estación E1_Contagens'!$CF$653:$CK$676,2,FALSE)</f>
        <v>07:00-08:00</v>
      </c>
      <c r="E31" s="69">
        <f>VLOOKUP($D$21,'Estación E1_Contagens'!$CF$653:$CK$676,3,FALSE)</f>
        <v>643</v>
      </c>
      <c r="F31" s="28">
        <f>VLOOKUP($D$21,'Estación E1_Contagens'!$CF$653:$CK$676,4,FALSE)</f>
        <v>58</v>
      </c>
      <c r="G31" s="28">
        <f>VLOOKUP($D$21,'Estación E1_Contagens'!$CF$653:$CK$676,5,FALSE)</f>
        <v>1</v>
      </c>
      <c r="H31" s="193">
        <f>VLOOKUP($D$21,'Estación E1_Contagens'!$CF$653:$CK$676,6,FALSE)</f>
        <v>702</v>
      </c>
      <c r="I31" s="177" t="str">
        <f t="shared" si="2"/>
        <v/>
      </c>
      <c r="J31" s="30"/>
    </row>
    <row r="32" spans="2:13">
      <c r="B32" s="190"/>
      <c r="C32" s="72"/>
      <c r="D32" s="29"/>
    </row>
    <row r="33" spans="2:10" ht="15.75">
      <c r="B33" s="31" t="s">
        <v>205</v>
      </c>
      <c r="C33" s="32"/>
      <c r="D33" s="32"/>
      <c r="E33" s="32"/>
      <c r="F33" s="32"/>
      <c r="I33" s="195">
        <v>2</v>
      </c>
      <c r="J33" s="195">
        <v>1</v>
      </c>
    </row>
    <row r="34" spans="2:10" ht="13.5" thickBot="1">
      <c r="B34" s="32"/>
      <c r="C34" s="32"/>
      <c r="D34" s="32"/>
      <c r="E34" s="32"/>
      <c r="F34" s="32"/>
      <c r="G34" s="32"/>
      <c r="H34" s="32"/>
    </row>
    <row r="35" spans="2:10" ht="12.75" customHeight="1">
      <c r="B35" s="411" t="s">
        <v>197</v>
      </c>
      <c r="C35" s="413" t="s">
        <v>198</v>
      </c>
      <c r="D35" s="413" t="s">
        <v>202</v>
      </c>
      <c r="E35" s="414" t="s">
        <v>201</v>
      </c>
      <c r="F35" s="415"/>
      <c r="G35" s="415"/>
      <c r="H35" s="415"/>
    </row>
    <row r="36" spans="2:10" ht="26.25" thickBot="1">
      <c r="B36" s="412"/>
      <c r="C36" s="410"/>
      <c r="D36" s="410"/>
      <c r="E36" s="217" t="s">
        <v>199</v>
      </c>
      <c r="F36" s="217" t="s">
        <v>200</v>
      </c>
      <c r="G36" s="217" t="s">
        <v>173</v>
      </c>
      <c r="H36" s="71" t="s">
        <v>36</v>
      </c>
    </row>
    <row r="37" spans="2:10">
      <c r="B37" s="187">
        <v>40446</v>
      </c>
      <c r="C37" s="79" t="s">
        <v>38</v>
      </c>
      <c r="D37" s="188" t="str">
        <f>IF($J$33=MAX('Estación E1_Contagens'!$CF$17:$CF$20),VLOOKUP('Estación E1_Resumo 01'!$J$33,'Estación E1_Contagens'!$CF$17:$CK$20,2,FALSE),VLOOKUP('Estación E1_Resumo 01'!$I$33,'Estación E1_Contagens'!$CF$17:$CK$20,2,FALSE))</f>
        <v>09:00-10:00</v>
      </c>
      <c r="E37" s="188">
        <f>IF($J$33=MAX('Estación E1_Contagens'!$CF$17:$CF$20),VLOOKUP('Estación E1_Resumo 01'!$J$33,'Estación E1_Contagens'!$CF$17:$CK$20,3,FALSE),VLOOKUP('Estación E1_Resumo 01'!$I$33,'Estación E1_Contagens'!$CF$17:$CK$20,3,FALSE))</f>
        <v>520</v>
      </c>
      <c r="F37" s="80">
        <f>IF($J$33=MAX('Estación E1_Contagens'!$CF$17:$CF$20),VLOOKUP('Estación E1_Resumo 01'!$J$33,'Estación E1_Contagens'!$CF$17:$CK$20,4,FALSE),VLOOKUP('Estación E1_Resumo 01'!$I$33,'Estación E1_Contagens'!$CF$17:$CK$20,4,FALSE))</f>
        <v>43</v>
      </c>
      <c r="G37" s="80">
        <f>IF($J$33=MAX('Estación E1_Contagens'!$CF$17:$CF$20),VLOOKUP('Estación E1_Resumo 01'!$J$33,'Estación E1_Contagens'!$CF$17:$CK$20,5,FALSE),VLOOKUP('Estación E1_Resumo 01'!$I$33,'Estación E1_Contagens'!$CF$17:$CK$20,5,FALSE))</f>
        <v>20</v>
      </c>
      <c r="H37" s="23">
        <f>IF($J$33=MAX('Estación E1_Contagens'!$CF$17:$CF$20),VLOOKUP('Estación E1_Resumo 01'!$J$33,'Estación E1_Contagens'!$CF$17:$CK$20,6,FALSE),VLOOKUP('Estación E1_Resumo 01'!$I$33,'Estación E1_Contagens'!$CF$17:$CK$20,6,FALSE))</f>
        <v>583</v>
      </c>
      <c r="I37" s="177" t="str">
        <f>IF(H37=MAX($H$37:$H$43),1,"")</f>
        <v/>
      </c>
    </row>
    <row r="38" spans="2:10">
      <c r="B38" s="37">
        <v>40447</v>
      </c>
      <c r="C38" s="78" t="s">
        <v>39</v>
      </c>
      <c r="D38" s="36" t="str">
        <f>IF($J$33=MAX('Estación E1_Contagens'!$CF$124:$CF$127),VLOOKUP('Estación E1_Resumo 01'!$J$33,'Estación E1_Contagens'!$CF$124:$CK$127,2,FALSE),VLOOKUP('Estación E1_Resumo 01'!$I$33,'Estación E1_Contagens'!$CF$124:$CK$127,2,FALSE))</f>
        <v>09:00-10:00</v>
      </c>
      <c r="E38" s="36">
        <f>IF($J$33=MAX('Estación E1_Contagens'!$CF$124:$CF$127),VLOOKUP('Estación E1_Resumo 01'!$J$33,'Estación E1_Contagens'!$CF$124:$CK$127,3,FALSE),VLOOKUP('Estación E1_Resumo 01'!$I$33,'Estación E1_Contagens'!$CF$124:$CK$127,3,FALSE))</f>
        <v>507</v>
      </c>
      <c r="F38" s="25">
        <f>IF($J$33=MAX('Estación E1_Contagens'!$CF$124:$CF$127),VLOOKUP('Estación E1_Resumo 01'!$J$33,'Estación E1_Contagens'!$CF$124:$CK$127,4,FALSE),VLOOKUP('Estación E1_Resumo 01'!$I$33,'Estación E1_Contagens'!$CF$124:$CK$127,4,FALSE))</f>
        <v>18</v>
      </c>
      <c r="G38" s="25">
        <f>IF($J$33=MAX('Estación E1_Contagens'!$CF$124:$CF$127),VLOOKUP('Estación E1_Resumo 01'!$J$33,'Estación E1_Contagens'!$CF$124:$CK$127,5,FALSE),VLOOKUP('Estación E1_Resumo 01'!$I$33,'Estación E1_Contagens'!$CF$124:$CK$127,5,FALSE))</f>
        <v>0</v>
      </c>
      <c r="H38" s="189">
        <f>IF($J$33=MAX('Estación E1_Contagens'!$CF$124:$CF$127),VLOOKUP('Estación E1_Resumo 01'!$J$33,'Estación E1_Contagens'!$CF$124:$CK$127,6,FALSE),VLOOKUP('Estación E1_Resumo 01'!$I$33,'Estación E1_Contagens'!$CF$124:$CK$127,6,FALSE))</f>
        <v>525</v>
      </c>
      <c r="I38" s="177" t="str">
        <f t="shared" ref="I38:I43" si="3">IF(H38=MAX($H$37:$H$43),1,"")</f>
        <v/>
      </c>
    </row>
    <row r="39" spans="2:10">
      <c r="B39" s="37">
        <v>40448</v>
      </c>
      <c r="C39" s="78" t="s">
        <v>212</v>
      </c>
      <c r="D39" s="36" t="str">
        <f>IF($J$33=MAX('Estación E1_Contagens'!$CF$231:$CF$234),VLOOKUP('Estación E1_Resumo 01'!$J$33,'Estación E1_Contagens'!$CF$231:$CK$234,2,FALSE),VLOOKUP('Estación E1_Resumo 01'!$I$33,'Estación E1_Contagens'!$CF$231:$CK$234,2,FALSE))</f>
        <v>07:00-08:00</v>
      </c>
      <c r="E39" s="36">
        <f>IF($J$33=MAX('Estación E1_Contagens'!$CF$231:$CF$234),VLOOKUP('Estación E1_Resumo 01'!$J$33,'Estación E1_Contagens'!$CF$231:$CK$234,3,FALSE),VLOOKUP('Estación E1_Resumo 01'!$I$33,'Estación E1_Contagens'!$CF$231:$CK$234,3,FALSE))</f>
        <v>679</v>
      </c>
      <c r="F39" s="25">
        <f>IF($J$33=MAX('Estación E1_Contagens'!$CF$231:$CF$234),VLOOKUP('Estación E1_Resumo 01'!$J$33,'Estación E1_Contagens'!$CF$231:$CK$234,4,FALSE),VLOOKUP('Estación E1_Resumo 01'!$I$33,'Estación E1_Contagens'!$CF$231:$CK$234,4,FALSE))</f>
        <v>55</v>
      </c>
      <c r="G39" s="25">
        <f>IF($J$33=MAX('Estación E1_Contagens'!$CF$231:$CF$234),VLOOKUP('Estación E1_Resumo 01'!$J$33,'Estación E1_Contagens'!$CF$231:$CK$234,5,FALSE),VLOOKUP('Estación E1_Resumo 01'!$I$33,'Estación E1_Contagens'!$CF$231:$CK$234,5,FALSE))</f>
        <v>0</v>
      </c>
      <c r="H39" s="189">
        <f>IF($J$33=MAX('Estación E1_Contagens'!$CF$231:$CF$234),VLOOKUP('Estación E1_Resumo 01'!$J$33,'Estación E1_Contagens'!$CF$231:$CK$234,6,FALSE),VLOOKUP('Estación E1_Resumo 01'!$I$33,'Estación E1_Contagens'!$CF$231:$CK$234,6,FALSE))</f>
        <v>734</v>
      </c>
      <c r="I39" s="177" t="str">
        <f t="shared" si="3"/>
        <v/>
      </c>
    </row>
    <row r="40" spans="2:10">
      <c r="B40" s="37">
        <v>40449</v>
      </c>
      <c r="C40" s="78" t="s">
        <v>213</v>
      </c>
      <c r="D40" s="196" t="str">
        <f>IF($J$33=MAX('Estación E1_Contagens'!$CF$338:$CF$341),VLOOKUP('Estación E1_Resumo 01'!$J$33,'Estación E1_Contagens'!$CF$338:$CK$341,2,FALSE),VLOOKUP('Estación E1_Resumo 01'!$I$33,'Estación E1_Contagens'!$CF$338:$CK$341,2,FALSE))</f>
        <v>07:00-08:00</v>
      </c>
      <c r="E40" s="196">
        <f>IF($J$33=MAX('Estación E1_Contagens'!$CF$338:$CF$341),VLOOKUP('Estación E1_Resumo 01'!$J$33,'Estación E1_Contagens'!$CF$338:$CK$341,3,FALSE),VLOOKUP('Estación E1_Resumo 01'!$I$33,'Estación E1_Contagens'!$CF$338:$CK$341,3,FALSE))</f>
        <v>748</v>
      </c>
      <c r="F40" s="197">
        <f>IF($J$33=MAX('Estación E1_Contagens'!$CF$338:$CF$341),VLOOKUP('Estación E1_Resumo 01'!$J$33,'Estación E1_Contagens'!$CF$338:$CK$341,4,FALSE),VLOOKUP('Estación E1_Resumo 01'!$I$33,'Estación E1_Contagens'!$CF$338:$CK$341,4,FALSE))</f>
        <v>64</v>
      </c>
      <c r="G40" s="197">
        <f>IF($J$33=MAX('Estación E1_Contagens'!$CF$338:$CF$341),VLOOKUP('Estación E1_Resumo 01'!$J$33,'Estación E1_Contagens'!$CF$338:$CK$341,5,FALSE),VLOOKUP('Estación E1_Resumo 01'!$I$33,'Estación E1_Contagens'!$CF$338:$CK$341,5,FALSE))</f>
        <v>1</v>
      </c>
      <c r="H40" s="198">
        <f>IF($J$33=MAX('Estación E1_Contagens'!$CF$338:$CF$341),VLOOKUP('Estación E1_Resumo 01'!$J$33,'Estación E1_Contagens'!$CF$338:$CK$341,6,FALSE),VLOOKUP('Estación E1_Resumo 01'!$I$33,'Estación E1_Contagens'!$CF$338:$CK$341,6,FALSE))</f>
        <v>813</v>
      </c>
      <c r="I40" s="177">
        <f t="shared" si="3"/>
        <v>1</v>
      </c>
    </row>
    <row r="41" spans="2:10">
      <c r="B41" s="37">
        <v>40450</v>
      </c>
      <c r="C41" s="78" t="s">
        <v>214</v>
      </c>
      <c r="D41" s="36" t="str">
        <f>IF($J$33=MAX('Estación E1_Contagens'!$CF$445:$CF$448),VLOOKUP('Estación E1_Resumo 01'!$J$33,'Estación E1_Contagens'!$CF$445:$CK$448,2,FALSE),VLOOKUP('Estación E1_Resumo 01'!$I$33,'Estación E1_Contagens'!$CF$445:$CK$448,2,FALSE))</f>
        <v>07:00-08:00</v>
      </c>
      <c r="E41" s="36">
        <f>IF($J$33=MAX('Estación E1_Contagens'!$CF$445:$CF$448),VLOOKUP('Estación E1_Resumo 01'!$J$33,'Estación E1_Contagens'!$CF$445:$CK$448,3,FALSE),VLOOKUP('Estación E1_Resumo 01'!$I$33,'Estación E1_Contagens'!$CF$445:$CK$448,3,FALSE))</f>
        <v>613</v>
      </c>
      <c r="F41" s="25">
        <f>IF($J$33=MAX('Estación E1_Contagens'!$CF$445:$CF$448),VLOOKUP('Estación E1_Resumo 01'!$J$33,'Estación E1_Contagens'!$CF$445:$CK$448,4,FALSE),VLOOKUP('Estación E1_Resumo 01'!$I$33,'Estación E1_Contagens'!$CF$445:$CK$448,4,FALSE))</f>
        <v>52</v>
      </c>
      <c r="G41" s="25">
        <f>IF($J$33=MAX('Estación E1_Contagens'!$CF$445:$CF$448),VLOOKUP('Estación E1_Resumo 01'!$J$33,'Estación E1_Contagens'!$CF$445:$CK$448,5,FALSE),VLOOKUP('Estación E1_Resumo 01'!$I$33,'Estación E1_Contagens'!$CF$445:$CK$448,5,FALSE))</f>
        <v>1</v>
      </c>
      <c r="H41" s="189">
        <f>IF($J$33=MAX('Estación E1_Contagens'!$CF$445:$CF$448),VLOOKUP('Estación E1_Resumo 01'!$J$33,'Estación E1_Contagens'!$CF$445:$CK$448,6,FALSE),VLOOKUP('Estación E1_Resumo 01'!$I$33,'Estación E1_Contagens'!$CF$445:$CK$448,6,FALSE))</f>
        <v>666</v>
      </c>
      <c r="I41" s="177" t="str">
        <f t="shared" si="3"/>
        <v/>
      </c>
    </row>
    <row r="42" spans="2:10">
      <c r="B42" s="37">
        <v>40451</v>
      </c>
      <c r="C42" s="78" t="s">
        <v>216</v>
      </c>
      <c r="D42" s="36" t="str">
        <f>IF($J$33=MAX('Estación E1_Contagens'!$CF$552:$CF$555),VLOOKUP('Estación E1_Resumo 01'!$J$33,'Estación E1_Contagens'!$CF$552:$CK$555,2,FALSE),VLOOKUP('Estación E1_Resumo 01'!$I$33,'Estación E1_Contagens'!$CF$552:$CK$555,2,FALSE))</f>
        <v>07:00-08:00</v>
      </c>
      <c r="E42" s="36">
        <f>IF($J$33=MAX('Estación E1_Contagens'!$CF$552:$CF$555),VLOOKUP('Estación E1_Resumo 01'!$J$33,'Estación E1_Contagens'!$CF$552:$CK$555,3,FALSE),VLOOKUP('Estación E1_Resumo 01'!$I$33,'Estación E1_Contagens'!$CF$552:$CK$555,3,FALSE))</f>
        <v>618</v>
      </c>
      <c r="F42" s="25">
        <f>IF($J$33=MAX('Estación E1_Contagens'!$CF$552:$CF$555),VLOOKUP('Estación E1_Resumo 01'!$J$33,'Estación E1_Contagens'!$CF$552:$CK$555,4,FALSE),VLOOKUP('Estación E1_Resumo 01'!$I$33,'Estación E1_Contagens'!$CF$552:$CK$555,4,FALSE))</f>
        <v>65</v>
      </c>
      <c r="G42" s="25">
        <f>IF($J$33=MAX('Estación E1_Contagens'!$CF$552:$CF$555),VLOOKUP('Estación E1_Resumo 01'!$J$33,'Estación E1_Contagens'!$CF$552:$CK$555,5,FALSE),VLOOKUP('Estación E1_Resumo 01'!$I$33,'Estación E1_Contagens'!$CF$552:$CK$555,5,FALSE))</f>
        <v>0</v>
      </c>
      <c r="H42" s="189">
        <f>IF($J$33=MAX('Estación E1_Contagens'!$CF$552:$CF$555),VLOOKUP('Estación E1_Resumo 01'!$J$33,'Estación E1_Contagens'!$CF$552:$CK$555,6,FALSE),VLOOKUP('Estación E1_Resumo 01'!$I$33,'Estación E1_Contagens'!$CF$552:$CK$555,6,FALSE))</f>
        <v>683</v>
      </c>
      <c r="I42" s="177" t="str">
        <f t="shared" si="3"/>
        <v/>
      </c>
    </row>
    <row r="43" spans="2:10" ht="13.5" thickBot="1">
      <c r="B43" s="38">
        <v>40452</v>
      </c>
      <c r="C43" s="192" t="s">
        <v>215</v>
      </c>
      <c r="D43" s="69" t="str">
        <f>IF($J$33=MAX('Estación E1_Contagens'!$CF$659:$CF$662),VLOOKUP('Estación E1_Resumo 01'!$J$33,'Estación E1_Contagens'!$CF$659:$CK$662,2,FALSE),VLOOKUP('Estación E1_Resumo 01'!$I$33,'Estación E1_Contagens'!$CF$659:$CK$662,2,FALSE))</f>
        <v>07:00-08:00</v>
      </c>
      <c r="E43" s="69">
        <f>IF($J$33=MAX('Estación E1_Contagens'!$CF$659:$CF$662),VLOOKUP('Estación E1_Resumo 01'!$J$33,'Estación E1_Contagens'!$CF$659:$CK$662,3,FALSE),VLOOKUP('Estación E1_Resumo 01'!$I$33,'Estación E1_Contagens'!$CF$659:$CK$662,3,FALSE))</f>
        <v>643</v>
      </c>
      <c r="F43" s="28">
        <f>IF($J$33=MAX('Estación E1_Contagens'!$CF$659:$CF$662),VLOOKUP('Estación E1_Resumo 01'!$J$33,'Estación E1_Contagens'!$CF$659:$CK$662,4,FALSE),VLOOKUP('Estación E1_Resumo 01'!$I$33,'Estación E1_Contagens'!$CF$659:$CK$662,4,FALSE))</f>
        <v>58</v>
      </c>
      <c r="G43" s="28">
        <f>IF($J$33=MAX('Estación E1_Contagens'!$CF$659:$CF$662),VLOOKUP('Estación E1_Resumo 01'!$J$33,'Estación E1_Contagens'!$CF$659:$CK$662,5,FALSE),VLOOKUP('Estación E1_Resumo 01'!$I$33,'Estación E1_Contagens'!$CF$659:$CK$662,5,FALSE))</f>
        <v>1</v>
      </c>
      <c r="H43" s="193">
        <f>IF($J$33=MAX('Estación E1_Contagens'!$CF$659:$CF$662),VLOOKUP('Estación E1_Resumo 01'!$J$33,'Estación E1_Contagens'!$CF$659:$CK$662,6,FALSE),VLOOKUP('Estación E1_Resumo 01'!$I$33,'Estación E1_Contagens'!$CF$659:$CK$662,6,FALSE))</f>
        <v>702</v>
      </c>
      <c r="I43" s="177" t="str">
        <f t="shared" si="3"/>
        <v/>
      </c>
    </row>
    <row r="44" spans="2:10">
      <c r="B44" s="190"/>
      <c r="C44" s="72"/>
      <c r="D44" s="29"/>
    </row>
    <row r="45" spans="2:10" ht="15.75">
      <c r="B45" s="31" t="s">
        <v>206</v>
      </c>
      <c r="C45" s="32"/>
      <c r="D45" s="32"/>
      <c r="E45" s="32"/>
      <c r="F45" s="32"/>
      <c r="I45" s="195">
        <v>3</v>
      </c>
      <c r="J45" s="195">
        <v>1</v>
      </c>
    </row>
    <row r="46" spans="2:10" ht="13.5" thickBot="1">
      <c r="B46" s="32"/>
      <c r="C46" s="32"/>
      <c r="D46" s="32"/>
      <c r="E46" s="32"/>
      <c r="F46" s="32"/>
      <c r="G46" s="32"/>
      <c r="H46" s="32"/>
    </row>
    <row r="47" spans="2:10" ht="12.75" customHeight="1">
      <c r="B47" s="411" t="s">
        <v>197</v>
      </c>
      <c r="C47" s="413" t="s">
        <v>198</v>
      </c>
      <c r="D47" s="413" t="s">
        <v>202</v>
      </c>
      <c r="E47" s="414" t="s">
        <v>201</v>
      </c>
      <c r="F47" s="415"/>
      <c r="G47" s="415"/>
      <c r="H47" s="415"/>
    </row>
    <row r="48" spans="2:10" ht="26.25" thickBot="1">
      <c r="B48" s="412"/>
      <c r="C48" s="410"/>
      <c r="D48" s="410"/>
      <c r="E48" s="217" t="s">
        <v>199</v>
      </c>
      <c r="F48" s="217" t="s">
        <v>200</v>
      </c>
      <c r="G48" s="217" t="s">
        <v>173</v>
      </c>
      <c r="H48" s="71" t="s">
        <v>36</v>
      </c>
    </row>
    <row r="49" spans="2:9">
      <c r="B49" s="187">
        <v>40446</v>
      </c>
      <c r="C49" s="79" t="s">
        <v>38</v>
      </c>
      <c r="D49" s="188" t="str">
        <f>IF($J$45=MAX('Estación E1_Contagens'!$CF$27:$CF$30),VLOOKUP('Estación E1_Resumo 01'!$J$45,'Estación E1_Contagens'!$CF$27:$CK$30,2,FALSE),VLOOKUP('Estación E1_Resumo 01'!$I$45,'Estación E1_Contagens'!$CF$27:$CK$30,2,FALSE))</f>
        <v>17:00-18:00</v>
      </c>
      <c r="E49" s="188">
        <f>IF($J$45=MAX('Estación E1_Contagens'!$CF$27:$CF$30),VLOOKUP('Estación E1_Resumo 01'!$J$45,'Estación E1_Contagens'!$CF$27:$CK$30,3,FALSE),VLOOKUP('Estación E1_Resumo 01'!$I$45,'Estación E1_Contagens'!$CF$27:$CK$30,3,FALSE))</f>
        <v>615</v>
      </c>
      <c r="F49" s="80">
        <f>IF($J$45=MAX('Estación E1_Contagens'!$CF$27:$CF$30),VLOOKUP('Estación E1_Resumo 01'!$J$45,'Estación E1_Contagens'!$CF$27:$CK$30,4,FALSE),VLOOKUP('Estación E1_Resumo 01'!$I$45,'Estación E1_Contagens'!$CF$27:$CK$30,4,FALSE))</f>
        <v>29</v>
      </c>
      <c r="G49" s="80">
        <f>IF($J$45=MAX('Estación E1_Contagens'!$CF$27:$CF$30),VLOOKUP('Estación E1_Resumo 01'!$J$45,'Estación E1_Contagens'!$CF$27:$CK$30,5,FALSE),VLOOKUP('Estación E1_Resumo 01'!$I$45,'Estación E1_Contagens'!$CF$27:$CK$30,5,FALSE))</f>
        <v>6</v>
      </c>
      <c r="H49" s="23">
        <f>IF($J$45=MAX('Estación E1_Contagens'!$CF$27:$CF$30),VLOOKUP('Estación E1_Resumo 01'!$J$45,'Estación E1_Contagens'!$CF$27:$CK$30,6,FALSE),VLOOKUP('Estación E1_Resumo 01'!$I$45,'Estación E1_Contagens'!$CF$27:$CK$30,6,FALSE))</f>
        <v>650</v>
      </c>
      <c r="I49" s="177" t="str">
        <f>IF(H49=MAX($H$49:$H$55),1,"")</f>
        <v/>
      </c>
    </row>
    <row r="50" spans="2:9">
      <c r="B50" s="37">
        <v>40447</v>
      </c>
      <c r="C50" s="78" t="s">
        <v>39</v>
      </c>
      <c r="D50" s="36" t="str">
        <f>IF($J$45=MAX('Estación E1_Contagens'!$CF$134:$CF$137),VLOOKUP('Estación E1_Resumo 01'!$J$45,'Estación E1_Contagens'!$CF$134:$CK$137,2,FALSE),VLOOKUP('Estación E1_Resumo 01'!$I$45,'Estación E1_Contagens'!$CF$134:$CK$137,2,FALSE))</f>
        <v>18:00-19:00</v>
      </c>
      <c r="E50" s="36">
        <f>IF($J$45=MAX('Estación E1_Contagens'!$CF$134:$CF$137),VLOOKUP('Estación E1_Resumo 01'!$J$45,'Estación E1_Contagens'!$CF$134:$CK$137,3,FALSE),VLOOKUP('Estación E1_Resumo 01'!$I$45,'Estación E1_Contagens'!$CF$134:$CK$137,3,FALSE))</f>
        <v>697</v>
      </c>
      <c r="F50" s="194">
        <f>IF($J$45=MAX('Estación E1_Contagens'!$CF$134:$CF$137),VLOOKUP('Estación E1_Resumo 01'!$J$45,'Estación E1_Contagens'!$CF$134:$CK$137,4,FALSE),VLOOKUP('Estación E1_Resumo 01'!$I$45,'Estación E1_Contagens'!$CF$134:$CK$137,4,FALSE))</f>
        <v>14</v>
      </c>
      <c r="G50" s="194">
        <f>IF($J$45=MAX('Estación E1_Contagens'!$CF$134:$CF$137),VLOOKUP('Estación E1_Resumo 01'!$J$45,'Estación E1_Contagens'!$CF$134:$CK$137,5,FALSE),VLOOKUP('Estación E1_Resumo 01'!$I$45,'Estación E1_Contagens'!$CF$134:$CK$137,5,FALSE))</f>
        <v>2</v>
      </c>
      <c r="H50" s="189">
        <f>IF($J$45=MAX('Estación E1_Contagens'!$CF$134:$CF$137),VLOOKUP('Estación E1_Resumo 01'!$J$45,'Estación E1_Contagens'!$CF$134:$CK$137,6,FALSE),VLOOKUP('Estación E1_Resumo 01'!$I$45,'Estación E1_Contagens'!$CF$134:$CK$137,6,FALSE))</f>
        <v>713</v>
      </c>
      <c r="I50" s="177">
        <f t="shared" ref="I50:I55" si="4">IF(H50=MAX($H$49:$H$55),1,"")</f>
        <v>1</v>
      </c>
    </row>
    <row r="51" spans="2:9">
      <c r="B51" s="37">
        <v>40448</v>
      </c>
      <c r="C51" s="78" t="s">
        <v>212</v>
      </c>
      <c r="D51" s="36" t="str">
        <f>IF($J$45=MAX('Estación E1_Contagens'!$CF$241:$CF$244),VLOOKUP('Estación E1_Resumo 01'!$J$45,'Estación E1_Contagens'!$CF$241:$CK$244,2,FALSE),VLOOKUP('Estación E1_Resumo 01'!$I$45,'Estación E1_Contagens'!$CF$241:$CK$244,2,FALSE))</f>
        <v>18:00-19:00</v>
      </c>
      <c r="E51" s="36">
        <f>IF($J$45=MAX('Estación E1_Contagens'!$CF$241:$CF$244),VLOOKUP('Estación E1_Resumo 01'!$J$45,'Estación E1_Contagens'!$CF$241:$CK$244,3,FALSE),VLOOKUP('Estación E1_Resumo 01'!$I$45,'Estación E1_Contagens'!$CF$241:$CK$244,3,FALSE))</f>
        <v>620</v>
      </c>
      <c r="F51" s="194">
        <f>IF($J$45=MAX('Estación E1_Contagens'!$CF$241:$CF$244),VLOOKUP('Estación E1_Resumo 01'!$J$45,'Estación E1_Contagens'!$CF$241:$CK$244,4,FALSE),VLOOKUP('Estación E1_Resumo 01'!$I$45,'Estación E1_Contagens'!$CF$241:$CK$244,4,FALSE))</f>
        <v>42</v>
      </c>
      <c r="G51" s="194">
        <f>IF($J$45=MAX('Estación E1_Contagens'!$CF$241:$CF$244),VLOOKUP('Estación E1_Resumo 01'!$J$45,'Estación E1_Contagens'!$CF$241:$CK$244,5,FALSE),VLOOKUP('Estación E1_Resumo 01'!$I$45,'Estación E1_Contagens'!$CF$241:$CK$244,5,FALSE))</f>
        <v>1</v>
      </c>
      <c r="H51" s="189">
        <f>IF($J$45=MAX('Estación E1_Contagens'!$CF$241:$CF$244),VLOOKUP('Estación E1_Resumo 01'!$J$45,'Estación E1_Contagens'!$CF$241:$CK$244,6,FALSE),VLOOKUP('Estación E1_Resumo 01'!$I$45,'Estación E1_Contagens'!$CF$241:$CK$244,6,FALSE))</f>
        <v>663</v>
      </c>
      <c r="I51" s="177" t="str">
        <f t="shared" si="4"/>
        <v/>
      </c>
    </row>
    <row r="52" spans="2:9">
      <c r="B52" s="37">
        <v>40449</v>
      </c>
      <c r="C52" s="78" t="s">
        <v>213</v>
      </c>
      <c r="D52" s="36" t="str">
        <f>IF($J$45=MAX('Estación E1_Contagens'!$CF$348:$CF$351),VLOOKUP('Estación E1_Resumo 01'!$J$45,'Estación E1_Contagens'!$CF$348:$CK$351,2,FALSE),VLOOKUP('Estación E1_Resumo 01'!$I$45,'Estación E1_Contagens'!$CF$348:$CK$351,2,FALSE))</f>
        <v>18:00-19:00</v>
      </c>
      <c r="E52" s="36">
        <f>IF($J$45=MAX('Estación E1_Contagens'!$CF$348:$CF$351),VLOOKUP('Estación E1_Resumo 01'!$J$45,'Estación E1_Contagens'!$CF$348:$CK$351,3,FALSE),VLOOKUP('Estación E1_Resumo 01'!$I$45,'Estación E1_Contagens'!$CF$348:$CK$351,3,FALSE))</f>
        <v>533</v>
      </c>
      <c r="F52" s="194">
        <f>IF($J$45=MAX('Estación E1_Contagens'!$CF$348:$CF$351),VLOOKUP('Estación E1_Resumo 01'!$J$45,'Estación E1_Contagens'!$CF$348:$CK$351,4,FALSE),VLOOKUP('Estación E1_Resumo 01'!$I$45,'Estación E1_Contagens'!$CF$348:$CK$351,4,FALSE))</f>
        <v>52</v>
      </c>
      <c r="G52" s="194">
        <f>IF($J$45=MAX('Estación E1_Contagens'!$CF$348:$CF$351),VLOOKUP('Estación E1_Resumo 01'!$J$45,'Estación E1_Contagens'!$CF$348:$CK$351,5,FALSE),VLOOKUP('Estación E1_Resumo 01'!$I$45,'Estación E1_Contagens'!$CF$348:$CK$351,5,FALSE))</f>
        <v>0</v>
      </c>
      <c r="H52" s="189">
        <f>IF($J$45=MAX('Estación E1_Contagens'!$CF$348:$CF$351),VLOOKUP('Estación E1_Resumo 01'!$J$45,'Estación E1_Contagens'!$CF$348:$CK$351,6,FALSE),VLOOKUP('Estación E1_Resumo 01'!$I$45,'Estación E1_Contagens'!$CF$348:$CK$351,6,FALSE))</f>
        <v>585</v>
      </c>
      <c r="I52" s="177" t="str">
        <f t="shared" si="4"/>
        <v/>
      </c>
    </row>
    <row r="53" spans="2:9">
      <c r="B53" s="37">
        <v>40450</v>
      </c>
      <c r="C53" s="78" t="s">
        <v>214</v>
      </c>
      <c r="D53" s="36" t="str">
        <f>IF($J$45=MAX('Estación E1_Contagens'!$CF$455:$CF$458),VLOOKUP('Estación E1_Resumo 01'!$J$45,'Estación E1_Contagens'!$CF$455:$CK$458,2,FALSE),VLOOKUP('Estación E1_Resumo 01'!$I$45,'Estación E1_Contagens'!$CF$455:$CK$458,2,FALSE))</f>
        <v>18:00-19:00</v>
      </c>
      <c r="E53" s="36">
        <f>IF($J$45=MAX('Estación E1_Contagens'!$CF$455:$CF$458),VLOOKUP('Estación E1_Resumo 01'!$J$45,'Estación E1_Contagens'!$CF$455:$CK$458,3,FALSE),VLOOKUP('Estación E1_Resumo 01'!$I$45,'Estación E1_Contagens'!$CF$455:$CK$458,3,FALSE))</f>
        <v>543</v>
      </c>
      <c r="F53" s="194">
        <f>IF($J$45=MAX('Estación E1_Contagens'!$CF$455:$CF$458),VLOOKUP('Estación E1_Resumo 01'!$J$45,'Estación E1_Contagens'!$CF$455:$CK$458,4,FALSE),VLOOKUP('Estación E1_Resumo 01'!$I$45,'Estación E1_Contagens'!$CF$455:$CK$458,4,FALSE))</f>
        <v>54</v>
      </c>
      <c r="G53" s="194">
        <f>IF($J$45=MAX('Estación E1_Contagens'!$CF$455:$CF$458),VLOOKUP('Estación E1_Resumo 01'!$J$45,'Estación E1_Contagens'!$CF$455:$CK$458,5,FALSE),VLOOKUP('Estación E1_Resumo 01'!$I$45,'Estación E1_Contagens'!$CF$455:$CK$458,5,FALSE))</f>
        <v>22</v>
      </c>
      <c r="H53" s="189">
        <f>IF($J$45=MAX('Estación E1_Contagens'!$CF$455:$CF$458),VLOOKUP('Estación E1_Resumo 01'!$J$45,'Estación E1_Contagens'!$CF$455:$CK$458,6,FALSE),VLOOKUP('Estación E1_Resumo 01'!$I$45,'Estación E1_Contagens'!$CF$455:$CK$458,6,FALSE))</f>
        <v>619</v>
      </c>
      <c r="I53" s="177" t="str">
        <f t="shared" si="4"/>
        <v/>
      </c>
    </row>
    <row r="54" spans="2:9">
      <c r="B54" s="37">
        <v>40451</v>
      </c>
      <c r="C54" s="78" t="s">
        <v>216</v>
      </c>
      <c r="D54" s="36" t="str">
        <f>IF($J$45=MAX('Estación E1_Contagens'!$CF$562:$CF$565),VLOOKUP('Estación E1_Resumo 01'!$J$45,'Estación E1_Contagens'!$CF$562:$CK$565,2,FALSE),VLOOKUP('Estación E1_Resumo 01'!$I$45,'Estación E1_Contagens'!$CF$562:$CK$565,2,FALSE))</f>
        <v>18:00-19:00</v>
      </c>
      <c r="E54" s="36">
        <f>IF($J$45=MAX('Estación E1_Contagens'!$CF$562:$CF$565),VLOOKUP('Estación E1_Resumo 01'!$J$45,'Estación E1_Contagens'!$CF$562:$CK$565,3,FALSE),VLOOKUP('Estación E1_Resumo 01'!$I$45,'Estación E1_Contagens'!$CF$562:$CK$565,3,FALSE))</f>
        <v>544</v>
      </c>
      <c r="F54" s="194">
        <f>IF($J$45=MAX('Estación E1_Contagens'!$CF$562:$CF$565),VLOOKUP('Estación E1_Resumo 01'!$J$45,'Estación E1_Contagens'!$CF$562:$CK$565,4,FALSE),VLOOKUP('Estación E1_Resumo 01'!$I$45,'Estación E1_Contagens'!$CF$562:$CK$565,4,FALSE))</f>
        <v>60</v>
      </c>
      <c r="G54" s="194">
        <f>IF($J$45=MAX('Estación E1_Contagens'!$CF$562:$CF$565),VLOOKUP('Estación E1_Resumo 01'!$J$45,'Estación E1_Contagens'!$CF$562:$CK$565,5,FALSE),VLOOKUP('Estación E1_Resumo 01'!$I$45,'Estación E1_Contagens'!$CF$562:$CK$565,5,FALSE))</f>
        <v>41</v>
      </c>
      <c r="H54" s="189">
        <f>IF($J$45=MAX('Estación E1_Contagens'!$CF$562:$CF$565),VLOOKUP('Estación E1_Resumo 01'!$J$45,'Estación E1_Contagens'!$CF$562:$CK$565,6,FALSE),VLOOKUP('Estación E1_Resumo 01'!$I$45,'Estación E1_Contagens'!$CF$562:$CK$565,6,FALSE))</f>
        <v>645</v>
      </c>
      <c r="I54" s="177" t="str">
        <f t="shared" si="4"/>
        <v/>
      </c>
    </row>
    <row r="55" spans="2:9" ht="13.5" thickBot="1">
      <c r="B55" s="38">
        <v>40452</v>
      </c>
      <c r="C55" s="192" t="s">
        <v>215</v>
      </c>
      <c r="D55" s="69" t="str">
        <f>IF($J$45=MAX('Estación E1_Contagens'!$CF$669:$CF$672),VLOOKUP('Estación E1_Resumo 01'!$J$45,'Estación E1_Contagens'!$CF$669:$CK$672,2,FALSE),VLOOKUP('Estación E1_Resumo 01'!$I$45,'Estación E1_Contagens'!$CF$669:$CK$672,2,FALSE))</f>
        <v>18:00-19:00</v>
      </c>
      <c r="E55" s="69">
        <f>IF($J$45=MAX('Estación E1_Contagens'!$CF$669:$CF$672),VLOOKUP('Estación E1_Resumo 01'!$J$45,'Estación E1_Contagens'!$CF$669:$CK$672,3,FALSE),VLOOKUP('Estación E1_Resumo 01'!$I$45,'Estación E1_Contagens'!$CF$669:$CK$672,3,FALSE))</f>
        <v>565</v>
      </c>
      <c r="F55" s="28">
        <f>IF($J$45=MAX('Estación E1_Contagens'!$CF$669:$CF$672),VLOOKUP('Estación E1_Resumo 01'!$J$45,'Estación E1_Contagens'!$CF$669:$CK$672,4,FALSE),VLOOKUP('Estación E1_Resumo 01'!$I$45,'Estación E1_Contagens'!$CF$669:$CK$672,4,FALSE))</f>
        <v>46</v>
      </c>
      <c r="G55" s="28">
        <f>IF($J$45=MAX('Estación E1_Contagens'!$CF$669:$CF$672),VLOOKUP('Estación E1_Resumo 01'!$J$45,'Estación E1_Contagens'!$CF$669:$CK$672,5,FALSE),VLOOKUP('Estación E1_Resumo 01'!$I$45,'Estación E1_Contagens'!$CF$669:$CK$672,5,FALSE))</f>
        <v>25</v>
      </c>
      <c r="H55" s="193">
        <f>IF($J$45=MAX('Estación E1_Contagens'!$CF$669:$CF$672),VLOOKUP('Estación E1_Resumo 01'!$J$45,'Estación E1_Contagens'!$CF$669:$CK$672,6,FALSE),VLOOKUP('Estación E1_Resumo 01'!$I$45,'Estación E1_Contagens'!$CF$669:$CK$672,6,FALSE))</f>
        <v>636</v>
      </c>
      <c r="I55" s="177" t="str">
        <f t="shared" si="4"/>
        <v/>
      </c>
    </row>
    <row r="56" spans="2:9">
      <c r="B56" s="190"/>
      <c r="C56" s="72"/>
      <c r="D56" s="29"/>
    </row>
  </sheetData>
  <mergeCells count="22">
    <mergeCell ref="B23:B24"/>
    <mergeCell ref="C23:C24"/>
    <mergeCell ref="D23:D24"/>
    <mergeCell ref="E23:H23"/>
    <mergeCell ref="B9:B11"/>
    <mergeCell ref="C9:C11"/>
    <mergeCell ref="D9:D11"/>
    <mergeCell ref="F10:I10"/>
    <mergeCell ref="B35:B36"/>
    <mergeCell ref="C35:C36"/>
    <mergeCell ref="D35:D36"/>
    <mergeCell ref="E35:H35"/>
    <mergeCell ref="B47:B48"/>
    <mergeCell ref="C47:C48"/>
    <mergeCell ref="D47:D48"/>
    <mergeCell ref="E47:H47"/>
    <mergeCell ref="I2:J2"/>
    <mergeCell ref="J10:J11"/>
    <mergeCell ref="K10:K11"/>
    <mergeCell ref="L10:L11"/>
    <mergeCell ref="E9:L9"/>
    <mergeCell ref="E10:E11"/>
  </mergeCells>
  <conditionalFormatting sqref="B12:L12">
    <cfRule type="expression" dxfId="112" priority="29">
      <formula>$M12=1</formula>
    </cfRule>
  </conditionalFormatting>
  <conditionalFormatting sqref="B13:L13">
    <cfRule type="expression" dxfId="111" priority="28">
      <formula>$M13=1</formula>
    </cfRule>
  </conditionalFormatting>
  <conditionalFormatting sqref="B14:L14">
    <cfRule type="expression" dxfId="110" priority="27">
      <formula>$M14=1</formula>
    </cfRule>
  </conditionalFormatting>
  <conditionalFormatting sqref="B15:L15">
    <cfRule type="expression" dxfId="109" priority="26">
      <formula>$M15=1</formula>
    </cfRule>
  </conditionalFormatting>
  <conditionalFormatting sqref="B16:L16">
    <cfRule type="expression" dxfId="108" priority="25">
      <formula>$M16=1</formula>
    </cfRule>
  </conditionalFormatting>
  <conditionalFormatting sqref="B17:L17">
    <cfRule type="expression" dxfId="107" priority="24">
      <formula>$M17=1</formula>
    </cfRule>
  </conditionalFormatting>
  <conditionalFormatting sqref="B18:L18">
    <cfRule type="expression" dxfId="106" priority="23">
      <formula>$M18=1</formula>
    </cfRule>
  </conditionalFormatting>
  <conditionalFormatting sqref="B25:H25">
    <cfRule type="expression" dxfId="105" priority="22">
      <formula>$I25=1</formula>
    </cfRule>
  </conditionalFormatting>
  <conditionalFormatting sqref="B26:H26">
    <cfRule type="expression" dxfId="104" priority="21">
      <formula>$I26=1</formula>
    </cfRule>
  </conditionalFormatting>
  <conditionalFormatting sqref="B27:H27">
    <cfRule type="expression" dxfId="103" priority="20">
      <formula>$I27=1</formula>
    </cfRule>
  </conditionalFormatting>
  <conditionalFormatting sqref="B28:H28">
    <cfRule type="expression" dxfId="102" priority="19">
      <formula>$I28=1</formula>
    </cfRule>
  </conditionalFormatting>
  <conditionalFormatting sqref="B29:H29">
    <cfRule type="expression" dxfId="101" priority="18">
      <formula>$I29=1</formula>
    </cfRule>
  </conditionalFormatting>
  <conditionalFormatting sqref="B30:H30">
    <cfRule type="expression" dxfId="100" priority="17">
      <formula>$I30=1</formula>
    </cfRule>
  </conditionalFormatting>
  <conditionalFormatting sqref="B31:H31">
    <cfRule type="expression" dxfId="99" priority="16">
      <formula>$I31=1</formula>
    </cfRule>
  </conditionalFormatting>
  <conditionalFormatting sqref="B37:H37">
    <cfRule type="expression" dxfId="98" priority="15">
      <formula>$I37=1</formula>
    </cfRule>
  </conditionalFormatting>
  <conditionalFormatting sqref="B38:H38">
    <cfRule type="expression" dxfId="97" priority="14">
      <formula>$I38=1</formula>
    </cfRule>
  </conditionalFormatting>
  <conditionalFormatting sqref="B39:H39">
    <cfRule type="expression" dxfId="96" priority="13">
      <formula>$I39=1</formula>
    </cfRule>
  </conditionalFormatting>
  <conditionalFormatting sqref="B40:H40">
    <cfRule type="expression" dxfId="95" priority="12">
      <formula>$I40=1</formula>
    </cfRule>
  </conditionalFormatting>
  <conditionalFormatting sqref="B41:H41">
    <cfRule type="expression" dxfId="94" priority="11">
      <formula>$I41=1</formula>
    </cfRule>
  </conditionalFormatting>
  <conditionalFormatting sqref="B42:H42">
    <cfRule type="expression" dxfId="93" priority="10">
      <formula>$I42=1</formula>
    </cfRule>
  </conditionalFormatting>
  <conditionalFormatting sqref="B43:H43">
    <cfRule type="expression" dxfId="92" priority="9">
      <formula>$I43=1</formula>
    </cfRule>
  </conditionalFormatting>
  <conditionalFormatting sqref="B49:H49">
    <cfRule type="expression" dxfId="91" priority="8">
      <formula>$I49=1</formula>
    </cfRule>
  </conditionalFormatting>
  <conditionalFormatting sqref="B50:H50">
    <cfRule type="expression" dxfId="90" priority="7">
      <formula>$I50=1</formula>
    </cfRule>
  </conditionalFormatting>
  <conditionalFormatting sqref="B51:H51">
    <cfRule type="expression" dxfId="89" priority="6">
      <formula>$I51=1</formula>
    </cfRule>
  </conditionalFormatting>
  <conditionalFormatting sqref="B52:H52">
    <cfRule type="expression" dxfId="88" priority="5">
      <formula>$I52=1</formula>
    </cfRule>
  </conditionalFormatting>
  <conditionalFormatting sqref="B53:H53">
    <cfRule type="expression" dxfId="87" priority="4">
      <formula>$I53=1</formula>
    </cfRule>
  </conditionalFormatting>
  <conditionalFormatting sqref="B54:H54">
    <cfRule type="expression" dxfId="86" priority="3">
      <formula>$I54=1</formula>
    </cfRule>
  </conditionalFormatting>
  <conditionalFormatting sqref="B55:H55">
    <cfRule type="expression" dxfId="85" priority="2">
      <formula>$I55=1</formula>
    </cfRule>
  </conditionalFormatting>
  <conditionalFormatting sqref="D26:H26">
    <cfRule type="expression" dxfId="84" priority="1">
      <formula>$I26=1</formula>
    </cfRule>
  </conditionalFormatting>
  <pageMargins left="0.511811024" right="0.511811024" top="0.78740157499999996" bottom="0.78740157499999996" header="0.31496062000000002" footer="0.31496062000000002"/>
  <pageSetup orientation="portrait" r:id="rId1"/>
  <ignoredErrors>
    <ignoredError sqref="D39:H3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2:O59"/>
  <sheetViews>
    <sheetView showGridLines="0" zoomScale="70" zoomScaleNormal="70" workbookViewId="0"/>
  </sheetViews>
  <sheetFormatPr defaultRowHeight="12.75"/>
  <cols>
    <col min="1" max="1" width="2.140625" customWidth="1"/>
    <col min="2" max="4" width="14.7109375" customWidth="1"/>
    <col min="5" max="8" width="18.85546875" customWidth="1"/>
    <col min="9" max="9" width="7.7109375" style="177" customWidth="1"/>
    <col min="10" max="12" width="14.7109375" customWidth="1"/>
    <col min="13" max="15" width="18.7109375" customWidth="1"/>
  </cols>
  <sheetData>
    <row r="2" spans="1:15" ht="20.25">
      <c r="B2" s="3" t="str">
        <f>'Estación E1_Resumo 01'!B2</f>
        <v>ESTUDO DE CONTAGENS DE FLUXO VEICULAR</v>
      </c>
      <c r="C2" s="3"/>
      <c r="G2" s="403" t="s">
        <v>207</v>
      </c>
      <c r="H2" s="404"/>
    </row>
    <row r="3" spans="1:15">
      <c r="B3" s="4" t="str">
        <f>'Estación E1_Resumo 01'!B3</f>
        <v>VIA</v>
      </c>
      <c r="C3" s="206" t="str">
        <f>'Estación E1_Resumo 01'!C3</f>
        <v>Av. Néstor Gambetta</v>
      </c>
    </row>
    <row r="4" spans="1:15">
      <c r="B4" s="4" t="str">
        <f>'Estación E1_Resumo 01'!B4</f>
        <v>LOCALIZAÇÃO</v>
      </c>
      <c r="C4" s="206" t="str">
        <f>'Estación E1_Resumo 01'!C4</f>
        <v>Grifo Repsol - AAHH Escudero (Km. 3 + 400)</v>
      </c>
    </row>
    <row r="5" spans="1:15">
      <c r="B5" s="4" t="str">
        <f>'Estación E1_Resumo 01'!B5</f>
        <v>SENTIDO</v>
      </c>
      <c r="C5" s="206" t="str">
        <f>'Estación E1_Resumo 01'!C5</f>
        <v>Panamericana Norte a Ventanilla</v>
      </c>
    </row>
    <row r="6" spans="1:15">
      <c r="B6" s="11"/>
      <c r="C6" s="12"/>
    </row>
    <row r="7" spans="1:15" ht="15.75">
      <c r="B7" s="31" t="s">
        <v>203</v>
      </c>
      <c r="C7" s="12"/>
    </row>
    <row r="8" spans="1:15" ht="13.5" thickBot="1"/>
    <row r="9" spans="1:15" ht="12.75" customHeight="1">
      <c r="A9" s="2"/>
      <c r="B9" s="429" t="s">
        <v>197</v>
      </c>
      <c r="C9" s="413" t="s">
        <v>198</v>
      </c>
      <c r="D9" s="433" t="s">
        <v>35</v>
      </c>
      <c r="E9" s="82" t="s">
        <v>201</v>
      </c>
      <c r="F9" s="83"/>
      <c r="G9" s="83"/>
      <c r="H9" s="83"/>
      <c r="J9" s="429" t="s">
        <v>197</v>
      </c>
      <c r="K9" s="413" t="s">
        <v>198</v>
      </c>
      <c r="L9" s="413" t="s">
        <v>202</v>
      </c>
      <c r="M9" s="82" t="s">
        <v>201</v>
      </c>
      <c r="N9" s="83"/>
      <c r="O9" s="83"/>
    </row>
    <row r="10" spans="1:15" ht="12.75" customHeight="1">
      <c r="A10" s="2"/>
      <c r="B10" s="417"/>
      <c r="C10" s="395"/>
      <c r="D10" s="422"/>
      <c r="E10" s="427" t="s">
        <v>199</v>
      </c>
      <c r="F10" s="84" t="s">
        <v>200</v>
      </c>
      <c r="G10" s="84" t="s">
        <v>200</v>
      </c>
      <c r="H10" s="431" t="s">
        <v>36</v>
      </c>
      <c r="J10" s="417"/>
      <c r="K10" s="395"/>
      <c r="L10" s="395"/>
      <c r="M10" s="427" t="s">
        <v>199</v>
      </c>
      <c r="N10" s="427" t="s">
        <v>200</v>
      </c>
      <c r="O10" s="431" t="s">
        <v>36</v>
      </c>
    </row>
    <row r="11" spans="1:15" ht="13.5" thickBot="1">
      <c r="B11" s="430"/>
      <c r="C11" s="410"/>
      <c r="D11" s="434"/>
      <c r="E11" s="428"/>
      <c r="F11" s="219" t="s">
        <v>177</v>
      </c>
      <c r="G11" s="219" t="s">
        <v>176</v>
      </c>
      <c r="H11" s="432"/>
      <c r="J11" s="430"/>
      <c r="K11" s="410"/>
      <c r="L11" s="410"/>
      <c r="M11" s="428"/>
      <c r="N11" s="428"/>
      <c r="O11" s="432"/>
    </row>
    <row r="12" spans="1:15">
      <c r="B12" s="181">
        <v>40446</v>
      </c>
      <c r="C12" s="182" t="s">
        <v>38</v>
      </c>
      <c r="D12" s="183" t="s">
        <v>37</v>
      </c>
      <c r="E12" s="184">
        <f>'E1_ Gráficos 01'!C72</f>
        <v>9534</v>
      </c>
      <c r="F12" s="184">
        <f>'E1_ Gráficos 01'!D72+'E1_ Gráficos 01'!G72+'E1_ Gráficos 01'!E72+'E1_ Gráficos 01'!H72</f>
        <v>540</v>
      </c>
      <c r="G12" s="184">
        <f>'E1_ Gráficos 01'!F72+'E1_ Gráficos 01'!I72+'E1_ Gráficos 01'!J72+'E1_ Gráficos 01'!K72+'E1_ Gráficos 01'!L72</f>
        <v>53</v>
      </c>
      <c r="H12" s="23">
        <f>'E1_ Gráficos 01'!M72</f>
        <v>10127</v>
      </c>
      <c r="I12" s="177">
        <f>IF(H12=MAX($H$12:$H$18),1,"")</f>
        <v>1</v>
      </c>
      <c r="J12" s="181">
        <v>40446</v>
      </c>
      <c r="K12" s="182" t="s">
        <v>38</v>
      </c>
      <c r="L12" s="183" t="s">
        <v>37</v>
      </c>
      <c r="M12" s="184">
        <f>E12</f>
        <v>9534</v>
      </c>
      <c r="N12" s="184">
        <f>F12+G12</f>
        <v>593</v>
      </c>
      <c r="O12" s="23">
        <f>SUM(M12:N12)</f>
        <v>10127</v>
      </c>
    </row>
    <row r="13" spans="1:15">
      <c r="B13" s="37">
        <v>40447</v>
      </c>
      <c r="C13" s="185" t="s">
        <v>39</v>
      </c>
      <c r="D13" s="24" t="s">
        <v>37</v>
      </c>
      <c r="E13" s="186">
        <f>'E1_ Gráficos 01'!C109</f>
        <v>9578</v>
      </c>
      <c r="F13" s="186">
        <f>'E1_ Gráficos 01'!D109+'E1_ Gráficos 01'!G109+'E1_ Gráficos 01'!E109+'E1_ Gráficos 01'!H109</f>
        <v>235</v>
      </c>
      <c r="G13" s="186">
        <f>'E1_ Gráficos 01'!F109+'E1_ Gráficos 01'!I109+'E1_ Gráficos 01'!J109+'E1_ Gráficos 01'!K109+'E1_ Gráficos 01'!L109</f>
        <v>30</v>
      </c>
      <c r="H13" s="26">
        <f>'E1_ Gráficos 01'!M109</f>
        <v>9843</v>
      </c>
      <c r="I13" s="177" t="str">
        <f t="shared" ref="I13:I18" si="0">IF(H13=MAX($H$12:$H$18),1,"")</f>
        <v/>
      </c>
      <c r="J13" s="37">
        <v>40447</v>
      </c>
      <c r="K13" s="185" t="s">
        <v>39</v>
      </c>
      <c r="L13" s="24" t="s">
        <v>37</v>
      </c>
      <c r="M13" s="186">
        <f t="shared" ref="M13:M18" si="1">E13</f>
        <v>9578</v>
      </c>
      <c r="N13" s="186">
        <f t="shared" ref="N13:N18" si="2">F13+G13</f>
        <v>265</v>
      </c>
      <c r="O13" s="26">
        <f t="shared" ref="O13:O18" si="3">SUM(M13:N13)</f>
        <v>9843</v>
      </c>
    </row>
    <row r="14" spans="1:15">
      <c r="B14" s="37">
        <v>40448</v>
      </c>
      <c r="C14" s="185" t="s">
        <v>212</v>
      </c>
      <c r="D14" s="24" t="s">
        <v>37</v>
      </c>
      <c r="E14" s="186">
        <f>'E1_ Gráficos 01'!C146</f>
        <v>8782</v>
      </c>
      <c r="F14" s="186">
        <f>'E1_ Gráficos 01'!D146+'E1_ Gráficos 01'!G146+'E1_ Gráficos 01'!E146+'E1_ Gráficos 01'!H146</f>
        <v>737</v>
      </c>
      <c r="G14" s="186">
        <f>'E1_ Gráficos 01'!F146+'E1_ Gráficos 01'!I146+'E1_ Gráficos 01'!J146+'E1_ Gráficos 01'!K146+'E1_ Gráficos 01'!L146</f>
        <v>33</v>
      </c>
      <c r="H14" s="26">
        <f>'E1_ Gráficos 01'!M146</f>
        <v>9552</v>
      </c>
      <c r="I14" s="177" t="str">
        <f t="shared" si="0"/>
        <v/>
      </c>
      <c r="J14" s="37">
        <v>40448</v>
      </c>
      <c r="K14" s="185" t="s">
        <v>212</v>
      </c>
      <c r="L14" s="24" t="s">
        <v>37</v>
      </c>
      <c r="M14" s="186">
        <f t="shared" si="1"/>
        <v>8782</v>
      </c>
      <c r="N14" s="186">
        <f t="shared" si="2"/>
        <v>770</v>
      </c>
      <c r="O14" s="26">
        <f t="shared" si="3"/>
        <v>9552</v>
      </c>
    </row>
    <row r="15" spans="1:15">
      <c r="B15" s="37">
        <v>40449</v>
      </c>
      <c r="C15" s="185" t="s">
        <v>213</v>
      </c>
      <c r="D15" s="24" t="s">
        <v>37</v>
      </c>
      <c r="E15" s="186">
        <f>'E1_ Gráficos 01'!C183</f>
        <v>8528</v>
      </c>
      <c r="F15" s="186">
        <f>'E1_ Gráficos 01'!D183+'E1_ Gráficos 01'!G183+'E1_ Gráficos 01'!E183+'E1_ Gráficos 01'!H183</f>
        <v>931</v>
      </c>
      <c r="G15" s="186">
        <f>'E1_ Gráficos 01'!F183+'E1_ Gráficos 01'!I183+'E1_ Gráficos 01'!J183+'E1_ Gráficos 01'!K183+'E1_ Gráficos 01'!L183</f>
        <v>42</v>
      </c>
      <c r="H15" s="26">
        <f>'E1_ Gráficos 01'!M183</f>
        <v>9501</v>
      </c>
      <c r="I15" s="177" t="str">
        <f t="shared" si="0"/>
        <v/>
      </c>
      <c r="J15" s="37">
        <v>40449</v>
      </c>
      <c r="K15" s="185" t="s">
        <v>213</v>
      </c>
      <c r="L15" s="24" t="s">
        <v>37</v>
      </c>
      <c r="M15" s="186">
        <f t="shared" si="1"/>
        <v>8528</v>
      </c>
      <c r="N15" s="186">
        <f t="shared" si="2"/>
        <v>973</v>
      </c>
      <c r="O15" s="26">
        <f t="shared" si="3"/>
        <v>9501</v>
      </c>
    </row>
    <row r="16" spans="1:15">
      <c r="B16" s="37">
        <v>40450</v>
      </c>
      <c r="C16" s="185" t="s">
        <v>214</v>
      </c>
      <c r="D16" s="24" t="s">
        <v>37</v>
      </c>
      <c r="E16" s="186">
        <f>'E1_ Gráficos 01'!C220</f>
        <v>8290</v>
      </c>
      <c r="F16" s="186">
        <f>'E1_ Gráficos 01'!D220+'E1_ Gráficos 01'!G220+'E1_ Gráficos 01'!E220+'E1_ Gráficos 01'!H220</f>
        <v>927</v>
      </c>
      <c r="G16" s="186">
        <f>'E1_ Gráficos 01'!I220+'E1_ Gráficos 01'!J220+'E1_ Gráficos 01'!K220+'E1_ Gráficos 01'!L220</f>
        <v>266</v>
      </c>
      <c r="H16" s="26">
        <f>'E1_ Gráficos 01'!M220</f>
        <v>9484</v>
      </c>
      <c r="I16" s="177" t="str">
        <f t="shared" si="0"/>
        <v/>
      </c>
      <c r="J16" s="37">
        <v>40450</v>
      </c>
      <c r="K16" s="185" t="s">
        <v>214</v>
      </c>
      <c r="L16" s="24" t="s">
        <v>37</v>
      </c>
      <c r="M16" s="186">
        <f t="shared" si="1"/>
        <v>8290</v>
      </c>
      <c r="N16" s="186">
        <f t="shared" si="2"/>
        <v>1193</v>
      </c>
      <c r="O16" s="26">
        <f t="shared" si="3"/>
        <v>9483</v>
      </c>
    </row>
    <row r="17" spans="2:15">
      <c r="B17" s="37">
        <v>40451</v>
      </c>
      <c r="C17" s="185" t="s">
        <v>216</v>
      </c>
      <c r="D17" s="24" t="s">
        <v>37</v>
      </c>
      <c r="E17" s="186">
        <f>'E1_ Gráficos 01'!C257</f>
        <v>8540</v>
      </c>
      <c r="F17" s="186">
        <f>'E1_ Gráficos 01'!D257+'E1_ Gráficos 01'!G257+'E1_ Gráficos 01'!E257+'E1_ Gráficos 01'!H257</f>
        <v>974</v>
      </c>
      <c r="G17" s="186">
        <f>'E1_ Gráficos 01'!F257+'E1_ Gráficos 01'!I257+'E1_ Gráficos 01'!J257+'E1_ Gráficos 01'!K257+'E1_ Gráficos 01'!L257</f>
        <v>310</v>
      </c>
      <c r="H17" s="26">
        <f>'E1_ Gráficos 01'!M257</f>
        <v>9824</v>
      </c>
      <c r="I17" s="177" t="str">
        <f t="shared" si="0"/>
        <v/>
      </c>
      <c r="J17" s="37">
        <v>40451</v>
      </c>
      <c r="K17" s="185" t="s">
        <v>216</v>
      </c>
      <c r="L17" s="24" t="s">
        <v>37</v>
      </c>
      <c r="M17" s="186">
        <f t="shared" si="1"/>
        <v>8540</v>
      </c>
      <c r="N17" s="186">
        <f t="shared" si="2"/>
        <v>1284</v>
      </c>
      <c r="O17" s="26">
        <f t="shared" si="3"/>
        <v>9824</v>
      </c>
    </row>
    <row r="18" spans="2:15" ht="13.5" thickBot="1">
      <c r="B18" s="38">
        <v>40452</v>
      </c>
      <c r="C18" s="200" t="s">
        <v>215</v>
      </c>
      <c r="D18" s="27" t="s">
        <v>37</v>
      </c>
      <c r="E18" s="201">
        <f>'E1_ Gráficos 01'!C294</f>
        <v>8406</v>
      </c>
      <c r="F18" s="201">
        <f>'E1_ Gráficos 01'!D294+'E1_ Gráficos 01'!G294+'E1_ Gráficos 01'!E294+'E1_ Gráficos 01'!H294</f>
        <v>898</v>
      </c>
      <c r="G18" s="201">
        <f>'E1_ Gráficos 01'!F294+'E1_ Gráficos 01'!I294+'E1_ Gráficos 01'!J294+'E1_ Gráficos 01'!K294+'E1_ Gráficos 01'!L294</f>
        <v>278</v>
      </c>
      <c r="H18" s="193">
        <f>'E1_ Gráficos 01'!M294</f>
        <v>9582</v>
      </c>
      <c r="I18" s="177" t="str">
        <f t="shared" si="0"/>
        <v/>
      </c>
      <c r="J18" s="37">
        <v>40452</v>
      </c>
      <c r="K18" s="185" t="s">
        <v>215</v>
      </c>
      <c r="L18" s="24" t="s">
        <v>37</v>
      </c>
      <c r="M18" s="186">
        <f t="shared" si="1"/>
        <v>8406</v>
      </c>
      <c r="N18" s="186">
        <f t="shared" si="2"/>
        <v>1176</v>
      </c>
      <c r="O18" s="26">
        <f t="shared" si="3"/>
        <v>9582</v>
      </c>
    </row>
    <row r="19" spans="2:15" ht="13.5" thickBot="1">
      <c r="B19" s="77" t="s">
        <v>211</v>
      </c>
      <c r="C19" s="73"/>
      <c r="D19" s="74" t="s">
        <v>210</v>
      </c>
      <c r="E19" s="75">
        <f t="shared" ref="E19:H19" si="4">AVERAGE(E12:E18)</f>
        <v>8808.2857142857138</v>
      </c>
      <c r="F19" s="75">
        <f t="shared" si="4"/>
        <v>748.85714285714289</v>
      </c>
      <c r="G19" s="75">
        <f t="shared" si="4"/>
        <v>144.57142857142858</v>
      </c>
      <c r="H19" s="76">
        <f t="shared" si="4"/>
        <v>9701.8571428571431</v>
      </c>
      <c r="I19" s="199"/>
      <c r="J19" s="77" t="s">
        <v>211</v>
      </c>
      <c r="K19" s="73"/>
      <c r="L19" s="74" t="s">
        <v>210</v>
      </c>
      <c r="M19" s="75">
        <f t="shared" ref="M19" si="5">AVERAGE(M12:M18)</f>
        <v>8808.2857142857138</v>
      </c>
      <c r="N19" s="75">
        <f t="shared" ref="N19" si="6">AVERAGE(N12:N18)</f>
        <v>893.42857142857144</v>
      </c>
      <c r="O19" s="76">
        <f t="shared" ref="O19" si="7">AVERAGE(O12:O18)</f>
        <v>9701.7142857142862</v>
      </c>
    </row>
    <row r="20" spans="2:15">
      <c r="B20" s="2"/>
      <c r="C20" s="72"/>
      <c r="D20" s="29"/>
    </row>
    <row r="21" spans="2:15" ht="15.75">
      <c r="B21" s="31" t="s">
        <v>204</v>
      </c>
      <c r="C21" s="32"/>
      <c r="D21" s="195">
        <v>1</v>
      </c>
      <c r="E21" s="32"/>
      <c r="F21" s="32"/>
      <c r="G21" s="32"/>
    </row>
    <row r="22" spans="2:15" ht="13.5" thickBot="1">
      <c r="B22" s="32"/>
      <c r="C22" s="32"/>
      <c r="D22" s="32"/>
      <c r="E22" s="32"/>
      <c r="F22" s="32"/>
      <c r="G22" s="32"/>
    </row>
    <row r="23" spans="2:15" ht="12.75" customHeight="1">
      <c r="B23" s="416" t="s">
        <v>197</v>
      </c>
      <c r="C23" s="419" t="s">
        <v>198</v>
      </c>
      <c r="D23" s="413" t="s">
        <v>202</v>
      </c>
      <c r="E23" s="82" t="s">
        <v>201</v>
      </c>
      <c r="F23" s="83"/>
      <c r="G23" s="83"/>
      <c r="H23" s="83"/>
      <c r="J23" s="416" t="s">
        <v>197</v>
      </c>
      <c r="K23" s="419" t="s">
        <v>198</v>
      </c>
      <c r="L23" s="413" t="s">
        <v>202</v>
      </c>
      <c r="M23" s="82" t="s">
        <v>201</v>
      </c>
      <c r="N23" s="83"/>
      <c r="O23" s="83"/>
    </row>
    <row r="24" spans="2:15" ht="12.75" customHeight="1">
      <c r="B24" s="417"/>
      <c r="C24" s="395"/>
      <c r="D24" s="395"/>
      <c r="E24" s="427" t="s">
        <v>199</v>
      </c>
      <c r="F24" s="84" t="s">
        <v>200</v>
      </c>
      <c r="G24" s="84" t="s">
        <v>200</v>
      </c>
      <c r="H24" s="431" t="s">
        <v>36</v>
      </c>
      <c r="J24" s="417"/>
      <c r="K24" s="395"/>
      <c r="L24" s="395"/>
      <c r="M24" s="427" t="s">
        <v>199</v>
      </c>
      <c r="N24" s="427" t="s">
        <v>200</v>
      </c>
      <c r="O24" s="431" t="s">
        <v>36</v>
      </c>
    </row>
    <row r="25" spans="2:15" ht="13.5" thickBot="1">
      <c r="B25" s="418"/>
      <c r="C25" s="420"/>
      <c r="D25" s="410"/>
      <c r="E25" s="428"/>
      <c r="F25" s="219" t="s">
        <v>177</v>
      </c>
      <c r="G25" s="219" t="s">
        <v>176</v>
      </c>
      <c r="H25" s="432"/>
      <c r="J25" s="418"/>
      <c r="K25" s="420"/>
      <c r="L25" s="410"/>
      <c r="M25" s="428"/>
      <c r="N25" s="428"/>
      <c r="O25" s="432"/>
    </row>
    <row r="26" spans="2:15">
      <c r="B26" s="187">
        <v>40446</v>
      </c>
      <c r="C26" s="79" t="s">
        <v>38</v>
      </c>
      <c r="D26" s="188" t="str">
        <f>VLOOKUP($D$21,'Estación E1_Contagens'!$CM$11:$CR$34,2,FALSE)</f>
        <v>17:00-18:00</v>
      </c>
      <c r="E26" s="23">
        <f>VLOOKUP($D$21,'Estación E1_Contagens'!$CM$11:$CR$34,3,FALSE)</f>
        <v>615</v>
      </c>
      <c r="F26" s="80">
        <f>VLOOKUP($D$21,'Estación E1_Contagens'!$CM$11:$CR$34,4,FALSE)</f>
        <v>29</v>
      </c>
      <c r="G26" s="23">
        <f>VLOOKUP($D$21,'Estación E1_Contagens'!$CM$11:$CR$34,5,FALSE)</f>
        <v>6</v>
      </c>
      <c r="H26" s="23">
        <f>VLOOKUP($D$21,'Estación E1_Contagens'!$CM$11:$CR$34,6,FALSE)</f>
        <v>650</v>
      </c>
      <c r="I26" s="177" t="str">
        <f>IF(H26=MAX($H$26:$H$32),1,"")</f>
        <v/>
      </c>
      <c r="J26" s="181">
        <v>40446</v>
      </c>
      <c r="K26" s="182" t="s">
        <v>38</v>
      </c>
      <c r="L26" s="183" t="s">
        <v>37</v>
      </c>
      <c r="M26" s="184">
        <f>E26</f>
        <v>615</v>
      </c>
      <c r="N26" s="184">
        <f>F26+G26</f>
        <v>35</v>
      </c>
      <c r="O26" s="23">
        <f>SUM(M26:N26)</f>
        <v>650</v>
      </c>
    </row>
    <row r="27" spans="2:15">
      <c r="B27" s="37">
        <v>40447</v>
      </c>
      <c r="C27" s="78" t="s">
        <v>39</v>
      </c>
      <c r="D27" s="36" t="str">
        <f>VLOOKUP($D$21,'Estación E1_Contagens'!$CM$118:$CR$141,2,FALSE)</f>
        <v>14:00-15:00</v>
      </c>
      <c r="E27" s="26">
        <f>VLOOKUP($D$21,'Estación E1_Contagens'!$CM$118:$CR$141,3,FALSE)</f>
        <v>792</v>
      </c>
      <c r="F27" s="25">
        <f>VLOOKUP($D$21,'Estación E1_Contagens'!$CM$118:$CR$141,4,FALSE)</f>
        <v>16</v>
      </c>
      <c r="G27" s="189">
        <f>VLOOKUP($D$21,'Estación E1_Contagens'!$CM$118:$CR$141,5,FALSE)</f>
        <v>0</v>
      </c>
      <c r="H27" s="189">
        <f>VLOOKUP($D$21,'Estación E1_Contagens'!$CM$118:$CR$141,6,FALSE)</f>
        <v>808</v>
      </c>
      <c r="I27" s="177" t="str">
        <f t="shared" ref="I27:I32" si="8">IF(H27=MAX($H$26:$H$32),1,"")</f>
        <v/>
      </c>
      <c r="J27" s="37">
        <v>40447</v>
      </c>
      <c r="K27" s="185" t="s">
        <v>39</v>
      </c>
      <c r="L27" s="24" t="s">
        <v>37</v>
      </c>
      <c r="M27" s="186">
        <f t="shared" ref="M27:M32" si="9">E27</f>
        <v>792</v>
      </c>
      <c r="N27" s="186">
        <f t="shared" ref="N27:N32" si="10">F27+G27</f>
        <v>16</v>
      </c>
      <c r="O27" s="26">
        <f t="shared" ref="O27:O32" si="11">SUM(M27:N27)</f>
        <v>808</v>
      </c>
    </row>
    <row r="28" spans="2:15">
      <c r="B28" s="37">
        <v>40448</v>
      </c>
      <c r="C28" s="78" t="s">
        <v>212</v>
      </c>
      <c r="D28" s="36" t="str">
        <f>VLOOKUP($D$21,'Estación E1_Contagens'!$CM$225:$CR$248,2,FALSE)</f>
        <v>07:00-08:00</v>
      </c>
      <c r="E28" s="26">
        <f>VLOOKUP($D$21,'Estación E1_Contagens'!$CM$225:$CR$248,3,FALSE)</f>
        <v>679</v>
      </c>
      <c r="F28" s="25">
        <f>VLOOKUP($D$21,'Estación E1_Contagens'!$CM$225:$CR$248,4,FALSE)</f>
        <v>54</v>
      </c>
      <c r="G28" s="189">
        <f>VLOOKUP($D$21,'Estación E1_Contagens'!$CM$225:$CR$248,5,FALSE)</f>
        <v>1</v>
      </c>
      <c r="H28" s="189">
        <f>VLOOKUP($D$21,'Estación E1_Contagens'!$CM$225:$CR$248,6,FALSE)</f>
        <v>734</v>
      </c>
      <c r="I28" s="177" t="str">
        <f t="shared" si="8"/>
        <v/>
      </c>
      <c r="J28" s="37">
        <v>40448</v>
      </c>
      <c r="K28" s="185" t="s">
        <v>212</v>
      </c>
      <c r="L28" s="24" t="s">
        <v>37</v>
      </c>
      <c r="M28" s="186">
        <f t="shared" si="9"/>
        <v>679</v>
      </c>
      <c r="N28" s="186">
        <f t="shared" si="10"/>
        <v>55</v>
      </c>
      <c r="O28" s="26">
        <f t="shared" si="11"/>
        <v>734</v>
      </c>
    </row>
    <row r="29" spans="2:15">
      <c r="B29" s="37">
        <v>40449</v>
      </c>
      <c r="C29" s="78" t="s">
        <v>213</v>
      </c>
      <c r="D29" s="36" t="str">
        <f>VLOOKUP($D$21,'Estación E1_Contagens'!$CM$332:$CR$355,2,FALSE)</f>
        <v>07:00-08:00</v>
      </c>
      <c r="E29" s="26">
        <f>VLOOKUP($D$21,'Estación E1_Contagens'!$CM$332:$CR$355,3,FALSE)</f>
        <v>748</v>
      </c>
      <c r="F29" s="25">
        <f>VLOOKUP($D$21,'Estación E1_Contagens'!$CM$332:$CR$355,4,FALSE)</f>
        <v>64</v>
      </c>
      <c r="G29" s="189">
        <f>VLOOKUP($D$21,'Estación E1_Contagens'!$CM$332:$CR$355,5,FALSE)</f>
        <v>1</v>
      </c>
      <c r="H29" s="189">
        <f>VLOOKUP($D$21,'Estación E1_Contagens'!$CM$332:$CR$355,6,FALSE)</f>
        <v>813</v>
      </c>
      <c r="I29" s="177">
        <f t="shared" si="8"/>
        <v>1</v>
      </c>
      <c r="J29" s="37">
        <v>40449</v>
      </c>
      <c r="K29" s="185" t="s">
        <v>213</v>
      </c>
      <c r="L29" s="24" t="s">
        <v>37</v>
      </c>
      <c r="M29" s="186">
        <f t="shared" si="9"/>
        <v>748</v>
      </c>
      <c r="N29" s="186">
        <f t="shared" si="10"/>
        <v>65</v>
      </c>
      <c r="O29" s="26">
        <f t="shared" si="11"/>
        <v>813</v>
      </c>
    </row>
    <row r="30" spans="2:15">
      <c r="B30" s="37">
        <v>40450</v>
      </c>
      <c r="C30" s="78" t="s">
        <v>214</v>
      </c>
      <c r="D30" s="36" t="str">
        <f>VLOOKUP($D$21,'Estación E1_Contagens'!$CM$439:$CR$462,2,FALSE)</f>
        <v>07:00-08:00</v>
      </c>
      <c r="E30" s="26">
        <f>VLOOKUP($D$21,'Estación E1_Contagens'!$CM$439:$CR$462,3,FALSE)</f>
        <v>613</v>
      </c>
      <c r="F30" s="25">
        <f>VLOOKUP($D$21,'Estación E1_Contagens'!$CM$439:$CR$462,4,FALSE)</f>
        <v>52</v>
      </c>
      <c r="G30" s="189">
        <f>VLOOKUP($D$21,'Estación E1_Contagens'!$CM$439:$CR$462,5,FALSE)</f>
        <v>1</v>
      </c>
      <c r="H30" s="189">
        <f>VLOOKUP($D$21,'Estación E1_Contagens'!$CM$439:$CR$462,6,FALSE)</f>
        <v>666</v>
      </c>
      <c r="I30" s="177" t="str">
        <f t="shared" si="8"/>
        <v/>
      </c>
      <c r="J30" s="37">
        <v>40450</v>
      </c>
      <c r="K30" s="185" t="s">
        <v>214</v>
      </c>
      <c r="L30" s="24" t="s">
        <v>37</v>
      </c>
      <c r="M30" s="186">
        <f t="shared" si="9"/>
        <v>613</v>
      </c>
      <c r="N30" s="186">
        <f t="shared" si="10"/>
        <v>53</v>
      </c>
      <c r="O30" s="26">
        <f t="shared" si="11"/>
        <v>666</v>
      </c>
    </row>
    <row r="31" spans="2:15">
      <c r="B31" s="37">
        <v>40451</v>
      </c>
      <c r="C31" s="78" t="s">
        <v>216</v>
      </c>
      <c r="D31" s="36" t="str">
        <f>VLOOKUP($D$21,'Estación E1_Contagens'!$CM$546:$CR$569,2,FALSE)</f>
        <v>07:00-08:00</v>
      </c>
      <c r="E31" s="26">
        <f>VLOOKUP($D$21,'Estación E1_Contagens'!$CM$546:$CR$569,3,FALSE)</f>
        <v>618</v>
      </c>
      <c r="F31" s="25">
        <f>VLOOKUP($D$21,'Estación E1_Contagens'!$CM$546:$CR$569,4,FALSE)</f>
        <v>65</v>
      </c>
      <c r="G31" s="189">
        <f>VLOOKUP($D$21,'Estación E1_Contagens'!$CM$546:$CR$569,5,FALSE)</f>
        <v>0</v>
      </c>
      <c r="H31" s="189">
        <f>VLOOKUP($D$21,'Estación E1_Contagens'!$CM$546:$CR$569,6,FALSE)</f>
        <v>683</v>
      </c>
      <c r="I31" s="177" t="str">
        <f t="shared" si="8"/>
        <v/>
      </c>
      <c r="J31" s="37">
        <v>40451</v>
      </c>
      <c r="K31" s="185" t="s">
        <v>216</v>
      </c>
      <c r="L31" s="24" t="s">
        <v>37</v>
      </c>
      <c r="M31" s="186">
        <f t="shared" si="9"/>
        <v>618</v>
      </c>
      <c r="N31" s="186">
        <f t="shared" si="10"/>
        <v>65</v>
      </c>
      <c r="O31" s="26">
        <f t="shared" si="11"/>
        <v>683</v>
      </c>
    </row>
    <row r="32" spans="2:15" ht="13.5" thickBot="1">
      <c r="B32" s="38">
        <v>40452</v>
      </c>
      <c r="C32" s="192" t="s">
        <v>215</v>
      </c>
      <c r="D32" s="69" t="str">
        <f>VLOOKUP($D$21,'Estación E1_Contagens'!$CM$653:$CR$676,2,FALSE)</f>
        <v>07:00-08:00</v>
      </c>
      <c r="E32" s="193">
        <f>VLOOKUP($D$21,'Estación E1_Contagens'!$CM$653:$CR$676,3,FALSE)</f>
        <v>643</v>
      </c>
      <c r="F32" s="28">
        <f>VLOOKUP($D$21,'Estación E1_Contagens'!$CM$653:$CR$676,4,FALSE)</f>
        <v>56</v>
      </c>
      <c r="G32" s="193">
        <f>VLOOKUP($D$21,'Estación E1_Contagens'!$CM$653:$CR$676,5,FALSE)</f>
        <v>3</v>
      </c>
      <c r="H32" s="193">
        <f>VLOOKUP($D$21,'Estación E1_Contagens'!$CM$653:$CR$676,6,FALSE)</f>
        <v>702</v>
      </c>
      <c r="I32" s="177" t="str">
        <f t="shared" si="8"/>
        <v/>
      </c>
      <c r="J32" s="38">
        <v>40452</v>
      </c>
      <c r="K32" s="200" t="s">
        <v>215</v>
      </c>
      <c r="L32" s="27" t="s">
        <v>37</v>
      </c>
      <c r="M32" s="201">
        <f t="shared" si="9"/>
        <v>643</v>
      </c>
      <c r="N32" s="201">
        <f t="shared" si="10"/>
        <v>59</v>
      </c>
      <c r="O32" s="193">
        <f t="shared" si="11"/>
        <v>702</v>
      </c>
    </row>
    <row r="33" spans="2:15">
      <c r="B33" s="190"/>
      <c r="C33" s="72"/>
      <c r="D33" s="29"/>
    </row>
    <row r="34" spans="2:15" s="32" customFormat="1" ht="15.75">
      <c r="B34" s="31" t="s">
        <v>205</v>
      </c>
      <c r="G34" s="195">
        <v>2</v>
      </c>
      <c r="H34" s="195">
        <v>1</v>
      </c>
      <c r="I34" s="94"/>
      <c r="J34" s="203"/>
    </row>
    <row r="35" spans="2:15" ht="13.5" thickBot="1">
      <c r="B35" s="32"/>
      <c r="C35" s="32"/>
      <c r="D35" s="32"/>
      <c r="E35" s="32"/>
      <c r="F35" s="32"/>
      <c r="G35" s="32"/>
    </row>
    <row r="36" spans="2:15" ht="12.75" customHeight="1">
      <c r="B36" s="416" t="s">
        <v>197</v>
      </c>
      <c r="C36" s="419" t="s">
        <v>198</v>
      </c>
      <c r="D36" s="413" t="s">
        <v>202</v>
      </c>
      <c r="E36" s="82" t="s">
        <v>201</v>
      </c>
      <c r="F36" s="83"/>
      <c r="G36" s="83"/>
      <c r="H36" s="83"/>
      <c r="J36" s="416" t="s">
        <v>197</v>
      </c>
      <c r="K36" s="419" t="s">
        <v>198</v>
      </c>
      <c r="L36" s="413" t="s">
        <v>202</v>
      </c>
      <c r="M36" s="82" t="s">
        <v>201</v>
      </c>
      <c r="N36" s="83"/>
      <c r="O36" s="83"/>
    </row>
    <row r="37" spans="2:15" ht="12.75" customHeight="1">
      <c r="B37" s="417"/>
      <c r="C37" s="395"/>
      <c r="D37" s="395"/>
      <c r="E37" s="427" t="s">
        <v>199</v>
      </c>
      <c r="F37" s="84" t="s">
        <v>200</v>
      </c>
      <c r="G37" s="84" t="s">
        <v>200</v>
      </c>
      <c r="H37" s="431" t="s">
        <v>36</v>
      </c>
      <c r="J37" s="417"/>
      <c r="K37" s="395"/>
      <c r="L37" s="395"/>
      <c r="M37" s="427" t="s">
        <v>199</v>
      </c>
      <c r="N37" s="427" t="s">
        <v>200</v>
      </c>
      <c r="O37" s="431" t="s">
        <v>36</v>
      </c>
    </row>
    <row r="38" spans="2:15" ht="13.5" thickBot="1">
      <c r="B38" s="418"/>
      <c r="C38" s="420"/>
      <c r="D38" s="410"/>
      <c r="E38" s="428"/>
      <c r="F38" s="218" t="s">
        <v>177</v>
      </c>
      <c r="G38" s="218" t="s">
        <v>176</v>
      </c>
      <c r="H38" s="432"/>
      <c r="J38" s="418"/>
      <c r="K38" s="420"/>
      <c r="L38" s="410"/>
      <c r="M38" s="428"/>
      <c r="N38" s="428"/>
      <c r="O38" s="432"/>
    </row>
    <row r="39" spans="2:15">
      <c r="B39" s="187">
        <v>40446</v>
      </c>
      <c r="C39" s="79" t="s">
        <v>38</v>
      </c>
      <c r="D39" s="188" t="str">
        <f>IF($H$34=MAX('Estación E1_Contagens'!$CM$17:$CM$20),VLOOKUP('Estación E1_Resumo 02'!$H$34,'Estación E1_Contagens'!$CM$17:$CR$20,2,FALSE),VLOOKUP('Estación E1_Resumo 02'!$G$34,'Estación E1_Contagens'!$CM$17:$CR$20,2,FALSE))</f>
        <v>09:00-10:00</v>
      </c>
      <c r="E39" s="188">
        <f>IF($H$34=MAX('Estación E1_Contagens'!$CM$17:$CM$20),VLOOKUP('Estación E1_Resumo 02'!$H$34,'Estación E1_Contagens'!$CM$17:$CR$20,3,FALSE),VLOOKUP('Estación E1_Resumo 02'!$G$34,'Estación E1_Contagens'!$CM$17:$CR$20,3,FALSE))</f>
        <v>520</v>
      </c>
      <c r="F39" s="80">
        <f>IF($H$34=MAX('Estación E1_Contagens'!$CM$17:$CM$20),VLOOKUP('Estación E1_Resumo 02'!$H$34,'Estación E1_Contagens'!$CM$17:$CR$20,4,FALSE),VLOOKUP('Estación E1_Resumo 02'!$G$34,'Estación E1_Contagens'!$CM$17:$CR$20,4,FALSE))</f>
        <v>43</v>
      </c>
      <c r="G39" s="23">
        <f>IF($H$34=MAX('Estación E1_Contagens'!$CM$17:$CM$20),VLOOKUP('Estación E1_Resumo 02'!$H$34,'Estación E1_Contagens'!$CM$17:$CR$20,5,FALSE),VLOOKUP('Estación E1_Resumo 02'!$G$34,'Estación E1_Contagens'!$CM$17:$CR$20,5,FALSE))</f>
        <v>20</v>
      </c>
      <c r="H39" s="23">
        <f>IF($H$34=MAX('Estación E1_Contagens'!$CM$17:$CM$20),VLOOKUP('Estación E1_Resumo 02'!$H$34,'Estación E1_Contagens'!$CM$17:$CR$20,6,FALSE),VLOOKUP('Estación E1_Resumo 02'!$G$34,'Estación E1_Contagens'!$CM$17:$CR$20,6,FALSE))</f>
        <v>583</v>
      </c>
      <c r="I39" s="177" t="str">
        <f>IF(H39=MAX($H$39:$H$45),1,"")</f>
        <v/>
      </c>
      <c r="J39" s="181">
        <v>40446</v>
      </c>
      <c r="K39" s="182" t="s">
        <v>38</v>
      </c>
      <c r="L39" s="183" t="s">
        <v>37</v>
      </c>
      <c r="M39" s="184">
        <f>E39</f>
        <v>520</v>
      </c>
      <c r="N39" s="184">
        <f>F39+G39</f>
        <v>63</v>
      </c>
      <c r="O39" s="23">
        <f>SUM(M39:N39)</f>
        <v>583</v>
      </c>
    </row>
    <row r="40" spans="2:15">
      <c r="B40" s="37">
        <v>40447</v>
      </c>
      <c r="C40" s="78" t="s">
        <v>39</v>
      </c>
      <c r="D40" s="36" t="str">
        <f>IF($H$34=MAX('Estación E1_Contagens'!$CM$124:$CM$127),VLOOKUP('Estación E1_Resumo 02'!$H$34,'Estación E1_Contagens'!$CM$124:$CR$127,2,FALSE),VLOOKUP('Estación E1_Resumo 02'!$G$34,'Estación E1_Contagens'!$CM$124:$CR$127,2,FALSE))</f>
        <v>09:00-10:00</v>
      </c>
      <c r="E40" s="36">
        <f>IF($H$34=MAX('Estación E1_Contagens'!$CM$124:$CM$127),VLOOKUP('Estación E1_Resumo 02'!$H$34,'Estación E1_Contagens'!$CM$124:$CR$127,3,FALSE),VLOOKUP('Estación E1_Resumo 02'!$G$34,'Estación E1_Contagens'!$CM$124:$CR$127,3,FALSE))</f>
        <v>507</v>
      </c>
      <c r="F40" s="25">
        <f>IF($H$34=MAX('Estación E1_Contagens'!$CM$124:$CM$127),VLOOKUP('Estación E1_Resumo 02'!$H$34,'Estación E1_Contagens'!$CM$124:$CR$127,4,FALSE),VLOOKUP('Estación E1_Resumo 02'!$G$34,'Estación E1_Contagens'!$CM$124:$CR$127,4,FALSE))</f>
        <v>18</v>
      </c>
      <c r="G40" s="189">
        <f>IF($H$34=MAX('Estación E1_Contagens'!$CM$124:$CM$127),VLOOKUP('Estación E1_Resumo 02'!$H$34,'Estación E1_Contagens'!$CM$124:$CR$127,5,FALSE),VLOOKUP('Estación E1_Resumo 02'!$G$34,'Estación E1_Contagens'!$CM$124:$CR$127,5,FALSE))</f>
        <v>0</v>
      </c>
      <c r="H40" s="189">
        <f>IF($H$34=MAX('Estación E1_Contagens'!$CM$124:$CM$127),VLOOKUP('Estación E1_Resumo 02'!$H$34,'Estación E1_Contagens'!$CM$124:$CR$127,6,FALSE),VLOOKUP('Estación E1_Resumo 02'!$G$34,'Estación E1_Contagens'!$CM$124:$CR$127,6,FALSE))</f>
        <v>525</v>
      </c>
      <c r="I40" s="177" t="str">
        <f t="shared" ref="I40:I45" si="12">IF(H40=MAX($H$39:$H$45),1,"")</f>
        <v/>
      </c>
      <c r="J40" s="37">
        <v>40447</v>
      </c>
      <c r="K40" s="185" t="s">
        <v>39</v>
      </c>
      <c r="L40" s="24" t="s">
        <v>37</v>
      </c>
      <c r="M40" s="186">
        <f t="shared" ref="M40:M45" si="13">E40</f>
        <v>507</v>
      </c>
      <c r="N40" s="186">
        <f t="shared" ref="N40:N45" si="14">F40+G40</f>
        <v>18</v>
      </c>
      <c r="O40" s="26">
        <f t="shared" ref="O40:O45" si="15">SUM(M40:N40)</f>
        <v>525</v>
      </c>
    </row>
    <row r="41" spans="2:15">
      <c r="B41" s="37">
        <v>40448</v>
      </c>
      <c r="C41" s="78" t="s">
        <v>212</v>
      </c>
      <c r="D41" s="36" t="str">
        <f>IF($H$34=MAX('Estación E1_Contagens'!$CM$231:$CM$234),VLOOKUP('Estación E1_Resumo 02'!$H$34,'Estación E1_Contagens'!$CM$231:$CR$234,2,FALSE),VLOOKUP('Estación E1_Resumo 02'!$G$34,'Estación E1_Contagens'!$CM$231:$CR$234,2,FALSE))</f>
        <v>07:00-08:00</v>
      </c>
      <c r="E41" s="36">
        <f>IF($H$34=MAX('Estación E1_Contagens'!$CM$231:$CM$234),VLOOKUP('Estación E1_Resumo 02'!$H$34,'Estación E1_Contagens'!$CM$231:$CR$234,3,FALSE),VLOOKUP('Estación E1_Resumo 02'!$G$34,'Estación E1_Contagens'!$CM$231:$CR$234,3,FALSE))</f>
        <v>679</v>
      </c>
      <c r="F41" s="25">
        <f>IF($H$34=MAX('Estación E1_Contagens'!$CM$231:$CM$234),VLOOKUP('Estación E1_Resumo 02'!$H$34,'Estación E1_Contagens'!$CM$231:$CR$234,4,FALSE),VLOOKUP('Estación E1_Resumo 02'!$G$34,'Estación E1_Contagens'!$CM$231:$CR$234,4,FALSE))</f>
        <v>54</v>
      </c>
      <c r="G41" s="189">
        <f>IF($H$34=MAX('Estación E1_Contagens'!$CM$231:$CM$234),VLOOKUP('Estación E1_Resumo 02'!$H$34,'Estación E1_Contagens'!$CM$231:$CR$234,5,FALSE),VLOOKUP('Estación E1_Resumo 02'!$G$34,'Estación E1_Contagens'!$CM$231:$CR$234,5,FALSE))</f>
        <v>1</v>
      </c>
      <c r="H41" s="189">
        <f>IF($H$34=MAX('Estación E1_Contagens'!$CM$231:$CM$234),VLOOKUP('Estación E1_Resumo 02'!$H$34,'Estación E1_Contagens'!$CM$231:$CR$234,6,FALSE),VLOOKUP('Estación E1_Resumo 02'!$G$34,'Estación E1_Contagens'!$CM$231:$CR$234,6,FALSE))</f>
        <v>734</v>
      </c>
      <c r="I41" s="177" t="str">
        <f t="shared" si="12"/>
        <v/>
      </c>
      <c r="J41" s="37">
        <v>40448</v>
      </c>
      <c r="K41" s="185" t="s">
        <v>212</v>
      </c>
      <c r="L41" s="24" t="s">
        <v>37</v>
      </c>
      <c r="M41" s="186">
        <f t="shared" si="13"/>
        <v>679</v>
      </c>
      <c r="N41" s="186">
        <f t="shared" si="14"/>
        <v>55</v>
      </c>
      <c r="O41" s="26">
        <f t="shared" si="15"/>
        <v>734</v>
      </c>
    </row>
    <row r="42" spans="2:15">
      <c r="B42" s="37">
        <v>40449</v>
      </c>
      <c r="C42" s="78" t="s">
        <v>213</v>
      </c>
      <c r="D42" s="36" t="str">
        <f>IF($H$34=MAX('Estación E1_Contagens'!$CM$338:$CM$341),VLOOKUP('Estación E1_Resumo 02'!$H$34,'Estación E1_Contagens'!$CM$338:$CR$341,2,FALSE),VLOOKUP('Estación E1_Resumo 02'!$G$34,'Estación E1_Contagens'!$CM$338:$CR$341,2,FALSE))</f>
        <v>07:00-08:00</v>
      </c>
      <c r="E42" s="36">
        <f>IF($H$34=MAX('Estación E1_Contagens'!$CM$338:$CM$341),VLOOKUP('Estación E1_Resumo 02'!$H$34,'Estación E1_Contagens'!$CM$338:$CR$341,3,FALSE),VLOOKUP('Estación E1_Resumo 02'!$G$34,'Estación E1_Contagens'!$CM$338:$CR$341,3,FALSE))</f>
        <v>748</v>
      </c>
      <c r="F42" s="25">
        <f>IF($H$34=MAX('Estación E1_Contagens'!$CM$338:$CM$341),VLOOKUP('Estación E1_Resumo 02'!$H$34,'Estación E1_Contagens'!$CM$338:$CR$341,4,FALSE),VLOOKUP('Estación E1_Resumo 02'!$G$34,'Estación E1_Contagens'!$CM$338:$CR$341,4,FALSE))</f>
        <v>64</v>
      </c>
      <c r="G42" s="189">
        <f>IF($H$34=MAX('Estación E1_Contagens'!$CM$338:$CM$341),VLOOKUP('Estación E1_Resumo 02'!$H$34,'Estación E1_Contagens'!$CM$338:$CR$341,5,FALSE),VLOOKUP('Estación E1_Resumo 02'!$G$34,'Estación E1_Contagens'!$CM$338:$CR$341,5,FALSE))</f>
        <v>1</v>
      </c>
      <c r="H42" s="189">
        <f>IF($H$34=MAX('Estación E1_Contagens'!$CM$338:$CM$341),VLOOKUP('Estación E1_Resumo 02'!$H$34,'Estación E1_Contagens'!$CM$338:$CR$341,6,FALSE),VLOOKUP('Estación E1_Resumo 02'!$G$34,'Estación E1_Contagens'!$CM$338:$CR$341,6,FALSE))</f>
        <v>813</v>
      </c>
      <c r="I42" s="177">
        <f t="shared" si="12"/>
        <v>1</v>
      </c>
      <c r="J42" s="37">
        <v>40449</v>
      </c>
      <c r="K42" s="185" t="s">
        <v>213</v>
      </c>
      <c r="L42" s="24" t="s">
        <v>37</v>
      </c>
      <c r="M42" s="186">
        <f t="shared" si="13"/>
        <v>748</v>
      </c>
      <c r="N42" s="186">
        <f t="shared" si="14"/>
        <v>65</v>
      </c>
      <c r="O42" s="26">
        <f t="shared" si="15"/>
        <v>813</v>
      </c>
    </row>
    <row r="43" spans="2:15">
      <c r="B43" s="37">
        <v>40450</v>
      </c>
      <c r="C43" s="78" t="s">
        <v>214</v>
      </c>
      <c r="D43" s="36" t="str">
        <f>IF($H$34=MAX('Estación E1_Contagens'!$CM$445:$CM$448),VLOOKUP('Estación E1_Resumo 02'!$H$34,'Estación E1_Contagens'!$CM$445:$CR$448,2,FALSE),VLOOKUP('Estación E1_Resumo 02'!$G$34,'Estación E1_Contagens'!$CM$445:$CR$448,2,FALSE))</f>
        <v>07:00-08:00</v>
      </c>
      <c r="E43" s="36">
        <f>IF($H$34=MAX('Estación E1_Contagens'!$CM$445:$CM$448),VLOOKUP('Estación E1_Resumo 02'!$H$34,'Estación E1_Contagens'!$CM$445:$CR$448,3,FALSE),VLOOKUP('Estación E1_Resumo 02'!$G$34,'Estación E1_Contagens'!$CM$445:$CR$448,3,FALSE))</f>
        <v>613</v>
      </c>
      <c r="F43" s="25">
        <f>IF($H$34=MAX('Estación E1_Contagens'!$CM$445:$CM$448),VLOOKUP('Estación E1_Resumo 02'!$H$34,'Estación E1_Contagens'!$CM$445:$CR$448,4,FALSE),VLOOKUP('Estación E1_Resumo 02'!$G$34,'Estación E1_Contagens'!$CM$445:$CR$448,4,FALSE))</f>
        <v>52</v>
      </c>
      <c r="G43" s="189">
        <f>IF($H$34=MAX('Estación E1_Contagens'!$CM$445:$CM$448),VLOOKUP('Estación E1_Resumo 02'!$H$34,'Estación E1_Contagens'!$CM$445:$CR$448,5,FALSE),VLOOKUP('Estación E1_Resumo 02'!$G$34,'Estación E1_Contagens'!$CM$445:$CR$448,5,FALSE))</f>
        <v>1</v>
      </c>
      <c r="H43" s="189">
        <f>IF($H$34=MAX('Estación E1_Contagens'!$CM$445:$CM$448),VLOOKUP('Estación E1_Resumo 02'!$H$34,'Estación E1_Contagens'!$CM$445:$CR$448,6,FALSE),VLOOKUP('Estación E1_Resumo 02'!$G$34,'Estación E1_Contagens'!$CM$445:$CR$448,6,FALSE))</f>
        <v>666</v>
      </c>
      <c r="I43" s="177" t="str">
        <f t="shared" si="12"/>
        <v/>
      </c>
      <c r="J43" s="37">
        <v>40450</v>
      </c>
      <c r="K43" s="185" t="s">
        <v>214</v>
      </c>
      <c r="L43" s="24" t="s">
        <v>37</v>
      </c>
      <c r="M43" s="186">
        <f t="shared" si="13"/>
        <v>613</v>
      </c>
      <c r="N43" s="186">
        <f t="shared" si="14"/>
        <v>53</v>
      </c>
      <c r="O43" s="26">
        <f t="shared" si="15"/>
        <v>666</v>
      </c>
    </row>
    <row r="44" spans="2:15">
      <c r="B44" s="37">
        <v>40451</v>
      </c>
      <c r="C44" s="78" t="s">
        <v>216</v>
      </c>
      <c r="D44" s="36" t="str">
        <f>IF($H$34=MAX('Estación E1_Contagens'!$CM$552:$CM$555),VLOOKUP('Estación E1_Resumo 02'!$H$34,'Estación E1_Contagens'!$CM$552:$CR$555,2,FALSE),VLOOKUP('Estación E1_Resumo 02'!$G$34,'Estación E1_Contagens'!$CM$552:$CR$555,2,FALSE))</f>
        <v>07:00-08:00</v>
      </c>
      <c r="E44" s="36">
        <f>IF($H$34=MAX('Estación E1_Contagens'!$CM$552:$CM$555),VLOOKUP('Estación E1_Resumo 02'!$H$34,'Estación E1_Contagens'!$CM$552:$CR$555,3,FALSE),VLOOKUP('Estación E1_Resumo 02'!$G$34,'Estación E1_Contagens'!$CM$552:$CR$555,3,FALSE))</f>
        <v>618</v>
      </c>
      <c r="F44" s="25">
        <f>IF($H$34=MAX('Estación E1_Contagens'!$CM$552:$CM$555),VLOOKUP('Estación E1_Resumo 02'!$H$34,'Estación E1_Contagens'!$CM$552:$CR$555,4,FALSE),VLOOKUP('Estación E1_Resumo 02'!$G$34,'Estación E1_Contagens'!$CM$552:$CR$555,4,FALSE))</f>
        <v>65</v>
      </c>
      <c r="G44" s="189">
        <f>IF($H$34=MAX('Estación E1_Contagens'!$CM$552:$CM$555),VLOOKUP('Estación E1_Resumo 02'!$H$34,'Estación E1_Contagens'!$CM$552:$CR$555,5,FALSE),VLOOKUP('Estación E1_Resumo 02'!$G$34,'Estación E1_Contagens'!$CM$552:$CR$555,5,FALSE))</f>
        <v>0</v>
      </c>
      <c r="H44" s="189">
        <f>IF($H$34=MAX('Estación E1_Contagens'!$CM$552:$CM$555),VLOOKUP('Estación E1_Resumo 02'!$H$34,'Estación E1_Contagens'!$CM$552:$CR$555,6,FALSE),VLOOKUP('Estación E1_Resumo 02'!$G$34,'Estación E1_Contagens'!$CM$552:$CR$555,6,FALSE))</f>
        <v>683</v>
      </c>
      <c r="I44" s="177" t="str">
        <f t="shared" si="12"/>
        <v/>
      </c>
      <c r="J44" s="37">
        <v>40451</v>
      </c>
      <c r="K44" s="185" t="s">
        <v>216</v>
      </c>
      <c r="L44" s="24" t="s">
        <v>37</v>
      </c>
      <c r="M44" s="186">
        <f t="shared" si="13"/>
        <v>618</v>
      </c>
      <c r="N44" s="186">
        <f t="shared" si="14"/>
        <v>65</v>
      </c>
      <c r="O44" s="26">
        <f t="shared" si="15"/>
        <v>683</v>
      </c>
    </row>
    <row r="45" spans="2:15" ht="13.5" thickBot="1">
      <c r="B45" s="38">
        <v>40452</v>
      </c>
      <c r="C45" s="192" t="s">
        <v>215</v>
      </c>
      <c r="D45" s="69" t="str">
        <f>IF($H$34=MAX('Estación E1_Contagens'!$CM$659:$CM$662),VLOOKUP('Estación E1_Resumo 02'!$H$34,'Estación E1_Contagens'!$CM$659:$CR$662,2,FALSE),VLOOKUP('Estación E1_Resumo 02'!$G$34,'Estación E1_Contagens'!$CM$659:$CR$662,2,FALSE))</f>
        <v>07:00-08:00</v>
      </c>
      <c r="E45" s="69">
        <f>IF($H$34=MAX('Estación E1_Contagens'!$CM$659:$CM$662),VLOOKUP('Estación E1_Resumo 02'!$H$34,'Estación E1_Contagens'!$CM$659:$CR$662,3,FALSE),VLOOKUP('Estación E1_Resumo 02'!$G$34,'Estación E1_Contagens'!$CM$659:$CR$662,3,FALSE))</f>
        <v>643</v>
      </c>
      <c r="F45" s="28">
        <f>IF($H$34=MAX('Estación E1_Contagens'!$CM$659:$CM$662),VLOOKUP('Estación E1_Resumo 02'!$H$34,'Estación E1_Contagens'!$CM$659:$CR$662,4,FALSE),VLOOKUP('Estación E1_Resumo 02'!$G$34,'Estación E1_Contagens'!$CM$659:$CR$662,4,FALSE))</f>
        <v>56</v>
      </c>
      <c r="G45" s="193">
        <f>IF($H$34=MAX('Estación E1_Contagens'!$CM$659:$CM$662),VLOOKUP('Estación E1_Resumo 02'!$H$34,'Estación E1_Contagens'!$CM$659:$CR$662,5,FALSE),VLOOKUP('Estación E1_Resumo 02'!$G$34,'Estación E1_Contagens'!$CM$659:$CR$662,5,FALSE))</f>
        <v>3</v>
      </c>
      <c r="H45" s="193">
        <f>IF($H$34=MAX('Estación E1_Contagens'!$CM$659:$CM$662),VLOOKUP('Estación E1_Resumo 02'!$H$34,'Estación E1_Contagens'!$CM$659:$CR$662,6,FALSE),VLOOKUP('Estación E1_Resumo 02'!$G$34,'Estación E1_Contagens'!$CM$659:$CR$662,6,FALSE))</f>
        <v>702</v>
      </c>
      <c r="I45" s="177" t="str">
        <f t="shared" si="12"/>
        <v/>
      </c>
      <c r="J45" s="38">
        <v>40452</v>
      </c>
      <c r="K45" s="200" t="s">
        <v>215</v>
      </c>
      <c r="L45" s="27" t="s">
        <v>37</v>
      </c>
      <c r="M45" s="201">
        <f t="shared" si="13"/>
        <v>643</v>
      </c>
      <c r="N45" s="201">
        <f t="shared" si="14"/>
        <v>59</v>
      </c>
      <c r="O45" s="193">
        <f t="shared" si="15"/>
        <v>702</v>
      </c>
    </row>
    <row r="46" spans="2:15">
      <c r="B46" s="190"/>
      <c r="C46" s="72"/>
      <c r="D46" s="29"/>
    </row>
    <row r="47" spans="2:15" ht="15.75">
      <c r="B47" s="31" t="s">
        <v>206</v>
      </c>
      <c r="C47" s="32"/>
      <c r="D47" s="32"/>
      <c r="E47" s="32"/>
      <c r="G47" s="195">
        <v>3</v>
      </c>
      <c r="H47" s="195">
        <v>1</v>
      </c>
    </row>
    <row r="48" spans="2:15" ht="13.5" thickBot="1">
      <c r="B48" s="32"/>
      <c r="C48" s="32"/>
      <c r="D48" s="32"/>
      <c r="E48" s="32"/>
      <c r="F48" s="32"/>
      <c r="G48" s="32"/>
    </row>
    <row r="49" spans="2:15" ht="12.75" customHeight="1">
      <c r="B49" s="416" t="s">
        <v>197</v>
      </c>
      <c r="C49" s="419" t="s">
        <v>198</v>
      </c>
      <c r="D49" s="413" t="s">
        <v>202</v>
      </c>
      <c r="E49" s="82" t="s">
        <v>201</v>
      </c>
      <c r="F49" s="83"/>
      <c r="G49" s="83"/>
      <c r="H49" s="83"/>
      <c r="J49" s="416" t="s">
        <v>197</v>
      </c>
      <c r="K49" s="419" t="s">
        <v>198</v>
      </c>
      <c r="L49" s="413" t="s">
        <v>202</v>
      </c>
      <c r="M49" s="82" t="s">
        <v>201</v>
      </c>
      <c r="N49" s="83"/>
      <c r="O49" s="83"/>
    </row>
    <row r="50" spans="2:15" ht="12.75" customHeight="1">
      <c r="B50" s="417"/>
      <c r="C50" s="395"/>
      <c r="D50" s="395"/>
      <c r="E50" s="427" t="s">
        <v>199</v>
      </c>
      <c r="F50" s="84" t="s">
        <v>200</v>
      </c>
      <c r="G50" s="84" t="s">
        <v>200</v>
      </c>
      <c r="H50" s="431" t="s">
        <v>36</v>
      </c>
      <c r="J50" s="417"/>
      <c r="K50" s="395"/>
      <c r="L50" s="395"/>
      <c r="M50" s="427" t="s">
        <v>199</v>
      </c>
      <c r="N50" s="427" t="s">
        <v>200</v>
      </c>
      <c r="O50" s="431" t="s">
        <v>36</v>
      </c>
    </row>
    <row r="51" spans="2:15" ht="13.5" thickBot="1">
      <c r="B51" s="418"/>
      <c r="C51" s="420"/>
      <c r="D51" s="410"/>
      <c r="E51" s="428"/>
      <c r="F51" s="218" t="s">
        <v>177</v>
      </c>
      <c r="G51" s="218" t="s">
        <v>176</v>
      </c>
      <c r="H51" s="432"/>
      <c r="J51" s="418"/>
      <c r="K51" s="420"/>
      <c r="L51" s="410"/>
      <c r="M51" s="428"/>
      <c r="N51" s="428"/>
      <c r="O51" s="432"/>
    </row>
    <row r="52" spans="2:15">
      <c r="B52" s="187">
        <v>40446</v>
      </c>
      <c r="C52" s="79" t="s">
        <v>38</v>
      </c>
      <c r="D52" s="188" t="str">
        <f>IF($H$47=MAX('Estación E1_Contagens'!$CM$27:$CM$30),VLOOKUP('Estación E1_Resumo 02'!$H$47,'Estación E1_Contagens'!$CM$27:$CR$30,2,FALSE),VLOOKUP('Estación E1_Resumo 02'!$G$47,'Estación E1_Contagens'!$CM$27:$CR$30,2,FALSE))</f>
        <v>17:00-18:00</v>
      </c>
      <c r="E52" s="188">
        <f>IF($H$47=MAX('Estación E1_Contagens'!$CM$27:$CM$30),VLOOKUP('Estación E1_Resumo 02'!$H$47,'Estación E1_Contagens'!$CM$27:$CR$30,3,FALSE),VLOOKUP('Estación E1_Resumo 02'!$G$47,'Estación E1_Contagens'!$CM$27:$CR$30,3,FALSE))</f>
        <v>615</v>
      </c>
      <c r="F52" s="80">
        <f>IF($H$47=MAX('Estación E1_Contagens'!$CM$27:$CM$30),VLOOKUP('Estación E1_Resumo 02'!$H$47,'Estación E1_Contagens'!$CM$27:$CR$30,4,FALSE),VLOOKUP('Estación E1_Resumo 02'!$G$47,'Estación E1_Contagens'!$CM$27:$CR$30,4,FALSE))</f>
        <v>29</v>
      </c>
      <c r="G52" s="23">
        <f>IF($H$47=MAX('Estación E1_Contagens'!$CM$27:$CM$30),VLOOKUP('Estación E1_Resumo 02'!$H$47,'Estación E1_Contagens'!$CM$27:$CR$30,5,FALSE),VLOOKUP('Estación E1_Resumo 02'!$G$47,'Estación E1_Contagens'!$CM$27:$CR$30,5,FALSE))</f>
        <v>6</v>
      </c>
      <c r="H52" s="23">
        <f>IF($H$47=MAX('Estación E1_Contagens'!$CM$27:$CM$30),VLOOKUP('Estación E1_Resumo 02'!$H$47,'Estación E1_Contagens'!$CM$27:$CR$30,6,FALSE),VLOOKUP('Estación E1_Resumo 02'!$G$47,'Estación E1_Contagens'!$CM$27:$CR$30,6,FALSE))</f>
        <v>650</v>
      </c>
      <c r="I52" s="177" t="str">
        <f>IF(H52=MAX($H$52:$H$58),1,"")</f>
        <v/>
      </c>
      <c r="J52" s="181">
        <v>40446</v>
      </c>
      <c r="K52" s="182" t="s">
        <v>38</v>
      </c>
      <c r="L52" s="183" t="s">
        <v>37</v>
      </c>
      <c r="M52" s="184">
        <f>E52</f>
        <v>615</v>
      </c>
      <c r="N52" s="184">
        <f>F52+G52</f>
        <v>35</v>
      </c>
      <c r="O52" s="23">
        <f>SUM(M52:N52)</f>
        <v>650</v>
      </c>
    </row>
    <row r="53" spans="2:15">
      <c r="B53" s="37">
        <v>40447</v>
      </c>
      <c r="C53" s="78" t="s">
        <v>39</v>
      </c>
      <c r="D53" s="36" t="str">
        <f>IF($H$47=MAX('Estación E1_Contagens'!$CM$134:$CM$137),VLOOKUP('Estación E1_Resumo 02'!$H$47,'Estación E1_Contagens'!$CM$134:$CR$137,2,FALSE),VLOOKUP('Estación E1_Resumo 02'!$G$47,'Estación E1_Contagens'!$CM$134:$CR$137,2,FALSE))</f>
        <v>18:00-19:00</v>
      </c>
      <c r="E53" s="36">
        <f>IF($H$47=MAX('Estación E1_Contagens'!$CM$134:$CM$137),VLOOKUP('Estación E1_Resumo 02'!$H$47,'Estación E1_Contagens'!$CM$134:$CR$137,3,FALSE),VLOOKUP('Estación E1_Resumo 02'!$G$47,'Estación E1_Contagens'!$CM$134:$CR$137,3,FALSE))</f>
        <v>697</v>
      </c>
      <c r="F53" s="194">
        <f>IF($H$47=MAX('Estación E1_Contagens'!$CM$134:$CM$137),VLOOKUP('Estación E1_Resumo 02'!$H$47,'Estación E1_Contagens'!$CM$134:$CR$137,4,FALSE),VLOOKUP('Estación E1_Resumo 02'!$G$47,'Estación E1_Contagens'!$CM$134:$CR$137,4,FALSE))</f>
        <v>14</v>
      </c>
      <c r="G53" s="189">
        <f>IF($H$47=MAX('Estación E1_Contagens'!$CM$134:$CM$137),VLOOKUP('Estación E1_Resumo 02'!$H$47,'Estación E1_Contagens'!$CM$134:$CR$137,5,FALSE),VLOOKUP('Estación E1_Resumo 02'!$G$47,'Estación E1_Contagens'!$CM$134:$CR$137,5,FALSE))</f>
        <v>2</v>
      </c>
      <c r="H53" s="189">
        <f>IF($H$47=MAX('Estación E1_Contagens'!$CM$134:$CM$137),VLOOKUP('Estación E1_Resumo 02'!$H$47,'Estación E1_Contagens'!$CM$134:$CR$137,6,FALSE),VLOOKUP('Estación E1_Resumo 02'!$G$47,'Estación E1_Contagens'!$CM$134:$CR$137,6,FALSE))</f>
        <v>713</v>
      </c>
      <c r="I53" s="177">
        <f t="shared" ref="I53:I58" si="16">IF(H53=MAX($H$52:$H$58),1,"")</f>
        <v>1</v>
      </c>
      <c r="J53" s="37">
        <v>40447</v>
      </c>
      <c r="K53" s="185" t="s">
        <v>39</v>
      </c>
      <c r="L53" s="24" t="s">
        <v>37</v>
      </c>
      <c r="M53" s="186">
        <f t="shared" ref="M53:M58" si="17">E53</f>
        <v>697</v>
      </c>
      <c r="N53" s="186">
        <f t="shared" ref="N53:N58" si="18">F53+G53</f>
        <v>16</v>
      </c>
      <c r="O53" s="26">
        <f t="shared" ref="O53:O58" si="19">SUM(M53:N53)</f>
        <v>713</v>
      </c>
    </row>
    <row r="54" spans="2:15">
      <c r="B54" s="37">
        <v>40448</v>
      </c>
      <c r="C54" s="78" t="s">
        <v>212</v>
      </c>
      <c r="D54" s="36" t="str">
        <f>IF($H$47=MAX('Estación E1_Contagens'!$CM$241:$CM$244),VLOOKUP('Estación E1_Resumo 02'!$H$47,'Estación E1_Contagens'!$CM$241:$CR$244,2,FALSE),VLOOKUP('Estación E1_Resumo 02'!$G$47,'Estación E1_Contagens'!$CM$241:$CR$244,2,FALSE))</f>
        <v>18:00-19:00</v>
      </c>
      <c r="E54" s="36">
        <f>IF($H$47=MAX('Estación E1_Contagens'!$CM$241:$CM$244),VLOOKUP('Estación E1_Resumo 02'!$H$47,'Estación E1_Contagens'!$CM$241:$CR$244,3,FALSE),VLOOKUP('Estación E1_Resumo 02'!$G$47,'Estación E1_Contagens'!$CM$241:$CR$244,3,FALSE))</f>
        <v>620</v>
      </c>
      <c r="F54" s="194">
        <f>IF($H$47=MAX('Estación E1_Contagens'!$CM$241:$CM$244),VLOOKUP('Estación E1_Resumo 02'!$H$47,'Estación E1_Contagens'!$CM$241:$CR$244,4,FALSE),VLOOKUP('Estación E1_Resumo 02'!$G$47,'Estación E1_Contagens'!$CM$241:$CR$244,4,FALSE))</f>
        <v>42</v>
      </c>
      <c r="G54" s="189">
        <f>IF($H$47=MAX('Estación E1_Contagens'!$CM$241:$CM$244),VLOOKUP('Estación E1_Resumo 02'!$H$47,'Estación E1_Contagens'!$CM$241:$CR$244,5,FALSE),VLOOKUP('Estación E1_Resumo 02'!$G$47,'Estación E1_Contagens'!$CM$241:$CR$244,5,FALSE))</f>
        <v>1</v>
      </c>
      <c r="H54" s="189">
        <f>IF($H$47=MAX('Estación E1_Contagens'!$CM$241:$CM$244),VLOOKUP('Estación E1_Resumo 02'!$H$47,'Estación E1_Contagens'!$CM$241:$CR$244,6,FALSE),VLOOKUP('Estación E1_Resumo 02'!$G$47,'Estación E1_Contagens'!$CM$241:$CR$244,6,FALSE))</f>
        <v>663</v>
      </c>
      <c r="I54" s="177" t="str">
        <f t="shared" si="16"/>
        <v/>
      </c>
      <c r="J54" s="37">
        <v>40448</v>
      </c>
      <c r="K54" s="185" t="s">
        <v>212</v>
      </c>
      <c r="L54" s="24" t="s">
        <v>37</v>
      </c>
      <c r="M54" s="186">
        <f t="shared" si="17"/>
        <v>620</v>
      </c>
      <c r="N54" s="186">
        <f t="shared" si="18"/>
        <v>43</v>
      </c>
      <c r="O54" s="26">
        <f t="shared" si="19"/>
        <v>663</v>
      </c>
    </row>
    <row r="55" spans="2:15">
      <c r="B55" s="37">
        <v>40449</v>
      </c>
      <c r="C55" s="78" t="s">
        <v>213</v>
      </c>
      <c r="D55" s="36" t="str">
        <f>IF($H$47=MAX('Estación E1_Contagens'!$CM$348:$CM$351),VLOOKUP('Estación E1_Resumo 02'!$H$47,'Estación E1_Contagens'!$CM$348:$CR$351,2,FALSE),VLOOKUP('Estación E1_Resumo 02'!$G$47,'Estación E1_Contagens'!$CM$348:$CR$351,2,FALSE))</f>
        <v>18:00-19:00</v>
      </c>
      <c r="E55" s="36">
        <f>IF($H$47=MAX('Estación E1_Contagens'!$CM$348:$CM$351),VLOOKUP('Estación E1_Resumo 02'!$H$47,'Estación E1_Contagens'!$CM$348:$CR$351,3,FALSE),VLOOKUP('Estación E1_Resumo 02'!$G$47,'Estación E1_Contagens'!$CM$348:$CR$351,3,FALSE))</f>
        <v>533</v>
      </c>
      <c r="F55" s="194">
        <f>IF($H$47=MAX('Estación E1_Contagens'!$CM$348:$CM$351),VLOOKUP('Estación E1_Resumo 02'!$H$47,'Estación E1_Contagens'!$CM$348:$CR$351,4,FALSE),VLOOKUP('Estación E1_Resumo 02'!$G$47,'Estación E1_Contagens'!$CM$348:$CR$351,4,FALSE))</f>
        <v>51</v>
      </c>
      <c r="G55" s="189">
        <f>IF($H$47=MAX('Estación E1_Contagens'!$CM$348:$CM$351),VLOOKUP('Estación E1_Resumo 02'!$H$47,'Estación E1_Contagens'!$CM$348:$CR$351,5,FALSE),VLOOKUP('Estación E1_Resumo 02'!$G$47,'Estación E1_Contagens'!$CM$348:$CR$351,5,FALSE))</f>
        <v>1</v>
      </c>
      <c r="H55" s="189">
        <f>IF($H$47=MAX('Estación E1_Contagens'!$CM$348:$CM$351),VLOOKUP('Estación E1_Resumo 02'!$H$47,'Estación E1_Contagens'!$CM$348:$CR$351,6,FALSE),VLOOKUP('Estación E1_Resumo 02'!$G$47,'Estación E1_Contagens'!$CM$348:$CR$351,6,FALSE))</f>
        <v>585</v>
      </c>
      <c r="I55" s="94" t="str">
        <f t="shared" si="16"/>
        <v/>
      </c>
      <c r="J55" s="37">
        <v>40449</v>
      </c>
      <c r="K55" s="185" t="s">
        <v>213</v>
      </c>
      <c r="L55" s="24" t="s">
        <v>37</v>
      </c>
      <c r="M55" s="186">
        <f t="shared" si="17"/>
        <v>533</v>
      </c>
      <c r="N55" s="186">
        <f t="shared" si="18"/>
        <v>52</v>
      </c>
      <c r="O55" s="26">
        <f t="shared" si="19"/>
        <v>585</v>
      </c>
    </row>
    <row r="56" spans="2:15">
      <c r="B56" s="37">
        <v>40450</v>
      </c>
      <c r="C56" s="78" t="s">
        <v>214</v>
      </c>
      <c r="D56" s="36" t="str">
        <f>IF($H$47=MAX('Estación E1_Contagens'!$CM$455:$CM$458),VLOOKUP('Estación E1_Resumo 02'!$H$47,'Estación E1_Contagens'!$CM$455:$CR$458,2,FALSE),VLOOKUP('Estación E1_Resumo 02'!$G$47,'Estación E1_Contagens'!$CM$455:$CR$458,2,FALSE))</f>
        <v>18:00-19:00</v>
      </c>
      <c r="E56" s="36">
        <f>IF($H$47=MAX('Estación E1_Contagens'!$CM$455:$CM$458),VLOOKUP('Estación E1_Resumo 02'!$H$47,'Estación E1_Contagens'!$CM$455:$CR$458,3,FALSE),VLOOKUP('Estación E1_Resumo 02'!$G$47,'Estación E1_Contagens'!$CM$455:$CR$458,3,FALSE))</f>
        <v>543</v>
      </c>
      <c r="F56" s="194">
        <f>IF($H$47=MAX('Estación E1_Contagens'!$CM$455:$CM$458),VLOOKUP('Estación E1_Resumo 02'!$H$47,'Estación E1_Contagens'!$CM$455:$CR$458,4,FALSE),VLOOKUP('Estación E1_Resumo 02'!$G$47,'Estación E1_Contagens'!$CM$455:$CR$458,4,FALSE))</f>
        <v>54</v>
      </c>
      <c r="G56" s="189">
        <f>IF($H$47=MAX('Estación E1_Contagens'!$CM$455:$CM$458),VLOOKUP('Estación E1_Resumo 02'!$H$47,'Estación E1_Contagens'!$CM$455:$CR$458,5,FALSE),VLOOKUP('Estación E1_Resumo 02'!$G$47,'Estación E1_Contagens'!$CM$455:$CR$458,5,FALSE))</f>
        <v>22</v>
      </c>
      <c r="H56" s="189">
        <f>IF($H$47=MAX('Estación E1_Contagens'!$CM$455:$CM$458),VLOOKUP('Estación E1_Resumo 02'!$H$47,'Estación E1_Contagens'!$CM$455:$CR$458,6,FALSE),VLOOKUP('Estación E1_Resumo 02'!$G$47,'Estación E1_Contagens'!$CM$455:$CR$458,6,FALSE))</f>
        <v>619</v>
      </c>
      <c r="I56" s="177" t="str">
        <f t="shared" si="16"/>
        <v/>
      </c>
      <c r="J56" s="37">
        <v>40450</v>
      </c>
      <c r="K56" s="185" t="s">
        <v>214</v>
      </c>
      <c r="L56" s="24" t="s">
        <v>37</v>
      </c>
      <c r="M56" s="186">
        <f t="shared" si="17"/>
        <v>543</v>
      </c>
      <c r="N56" s="186">
        <f t="shared" si="18"/>
        <v>76</v>
      </c>
      <c r="O56" s="26">
        <f t="shared" si="19"/>
        <v>619</v>
      </c>
    </row>
    <row r="57" spans="2:15">
      <c r="B57" s="37">
        <v>40451</v>
      </c>
      <c r="C57" s="78" t="s">
        <v>216</v>
      </c>
      <c r="D57" s="36" t="str">
        <f>IF($H$47=MAX('Estación E1_Contagens'!$CM$562:$CM$565),VLOOKUP('Estación E1_Resumo 02'!$H$47,'Estación E1_Contagens'!$CM$562:$CR$565,2,FALSE),VLOOKUP('Estación E1_Resumo 02'!$G$47,'Estación E1_Contagens'!$CM$562:$CR$565,2,FALSE))</f>
        <v>18:00-19:00</v>
      </c>
      <c r="E57" s="36">
        <f>IF($H$47=MAX('Estación E1_Contagens'!$CM$562:$CM$565),VLOOKUP('Estación E1_Resumo 02'!$H$47,'Estación E1_Contagens'!$CM$562:$CR$565,3,FALSE),VLOOKUP('Estación E1_Resumo 02'!$G$47,'Estación E1_Contagens'!$CM$562:$CR$565,3,FALSE))</f>
        <v>544</v>
      </c>
      <c r="F57" s="194">
        <f>IF($H$47=MAX('Estación E1_Contagens'!$CM$562:$CM$565),VLOOKUP('Estación E1_Resumo 02'!$H$47,'Estación E1_Contagens'!$CM$562:$CR$565,4,FALSE),VLOOKUP('Estación E1_Resumo 02'!$G$47,'Estación E1_Contagens'!$CM$562:$CR$565,4,FALSE))</f>
        <v>57</v>
      </c>
      <c r="G57" s="189">
        <f>IF($H$47=MAX('Estación E1_Contagens'!$CM$562:$CM$565),VLOOKUP('Estación E1_Resumo 02'!$H$47,'Estación E1_Contagens'!$CM$562:$CR$565,5,FALSE),VLOOKUP('Estación E1_Resumo 02'!$G$47,'Estación E1_Contagens'!$CM$562:$CR$565,5,FALSE))</f>
        <v>44</v>
      </c>
      <c r="H57" s="189">
        <f>IF($H$47=MAX('Estación E1_Contagens'!$CM$562:$CM$565),VLOOKUP('Estación E1_Resumo 02'!$H$47,'Estación E1_Contagens'!$CM$562:$CR$565,6,FALSE),VLOOKUP('Estación E1_Resumo 02'!$G$47,'Estación E1_Contagens'!$CM$562:$CR$565,6,FALSE))</f>
        <v>645</v>
      </c>
      <c r="I57" s="177" t="str">
        <f t="shared" si="16"/>
        <v/>
      </c>
      <c r="J57" s="37">
        <v>40451</v>
      </c>
      <c r="K57" s="185" t="s">
        <v>216</v>
      </c>
      <c r="L57" s="24" t="s">
        <v>37</v>
      </c>
      <c r="M57" s="186">
        <f t="shared" si="17"/>
        <v>544</v>
      </c>
      <c r="N57" s="186">
        <f t="shared" si="18"/>
        <v>101</v>
      </c>
      <c r="O57" s="26">
        <f t="shared" si="19"/>
        <v>645</v>
      </c>
    </row>
    <row r="58" spans="2:15" ht="13.5" thickBot="1">
      <c r="B58" s="38">
        <v>40452</v>
      </c>
      <c r="C58" s="192" t="s">
        <v>215</v>
      </c>
      <c r="D58" s="69" t="str">
        <f>IF($H$47=MAX('Estación E1_Contagens'!$CM$669:$CM$672),VLOOKUP('Estación E1_Resumo 02'!$H$47,'Estación E1_Contagens'!$CM$669:$CR$672,2,FALSE),VLOOKUP('Estación E1_Resumo 02'!$G$47,'Estación E1_Contagens'!$CM$669:$CR$672,2,FALSE))</f>
        <v>18:00-19:00</v>
      </c>
      <c r="E58" s="69">
        <f>IF($H$47=MAX('Estación E1_Contagens'!$CM$669:$CM$672),VLOOKUP('Estación E1_Resumo 02'!$H$47,'Estación E1_Contagens'!$CM$669:$CR$672,3,FALSE),VLOOKUP('Estación E1_Resumo 02'!$G$47,'Estación E1_Contagens'!$CM$669:$CR$672,3,FALSE))</f>
        <v>565</v>
      </c>
      <c r="F58" s="28">
        <f>IF($H$47=MAX('Estación E1_Contagens'!$CM$669:$CM$672),VLOOKUP('Estación E1_Resumo 02'!$H$47,'Estación E1_Contagens'!$CM$669:$CR$672,4,FALSE),VLOOKUP('Estación E1_Resumo 02'!$G$47,'Estación E1_Contagens'!$CM$669:$CR$672,4,FALSE))</f>
        <v>46</v>
      </c>
      <c r="G58" s="193">
        <f>IF($H$47=MAX('Estación E1_Contagens'!$CM$669:$CM$672),VLOOKUP('Estación E1_Resumo 02'!$H$47,'Estación E1_Contagens'!$CM$669:$CR$672,5,FALSE),VLOOKUP('Estación E1_Resumo 02'!$G$47,'Estación E1_Contagens'!$CM$669:$CR$672,5,FALSE))</f>
        <v>25</v>
      </c>
      <c r="H58" s="193">
        <f>IF($H$47=MAX('Estación E1_Contagens'!$CM$669:$CM$672),VLOOKUP('Estación E1_Resumo 02'!$H$47,'Estación E1_Contagens'!$CM$669:$CR$672,6,FALSE),VLOOKUP('Estación E1_Resumo 02'!$G$47,'Estación E1_Contagens'!$CM$669:$CR$672,6,FALSE))</f>
        <v>636</v>
      </c>
      <c r="I58" s="177" t="str">
        <f t="shared" si="16"/>
        <v/>
      </c>
      <c r="J58" s="38">
        <v>40452</v>
      </c>
      <c r="K58" s="200" t="s">
        <v>215</v>
      </c>
      <c r="L58" s="27" t="s">
        <v>37</v>
      </c>
      <c r="M58" s="201">
        <f t="shared" si="17"/>
        <v>565</v>
      </c>
      <c r="N58" s="201">
        <f t="shared" si="18"/>
        <v>71</v>
      </c>
      <c r="O58" s="193">
        <f t="shared" si="19"/>
        <v>636</v>
      </c>
    </row>
    <row r="59" spans="2:15">
      <c r="B59" s="190"/>
      <c r="C59" s="72"/>
      <c r="D59" s="29"/>
    </row>
  </sheetData>
  <mergeCells count="45">
    <mergeCell ref="G2:H2"/>
    <mergeCell ref="H10:H11"/>
    <mergeCell ref="H24:H25"/>
    <mergeCell ref="H37:H38"/>
    <mergeCell ref="H50:H51"/>
    <mergeCell ref="J49:J51"/>
    <mergeCell ref="K49:K51"/>
    <mergeCell ref="L49:L51"/>
    <mergeCell ref="M50:M51"/>
    <mergeCell ref="O24:O25"/>
    <mergeCell ref="J23:J25"/>
    <mergeCell ref="K23:K25"/>
    <mergeCell ref="J36:J38"/>
    <mergeCell ref="K36:K38"/>
    <mergeCell ref="L36:L38"/>
    <mergeCell ref="M37:M38"/>
    <mergeCell ref="N37:N38"/>
    <mergeCell ref="L23:L25"/>
    <mergeCell ref="N50:N51"/>
    <mergeCell ref="N24:N25"/>
    <mergeCell ref="O50:O51"/>
    <mergeCell ref="O37:O38"/>
    <mergeCell ref="M24:M25"/>
    <mergeCell ref="D9:D11"/>
    <mergeCell ref="J9:J11"/>
    <mergeCell ref="K9:K11"/>
    <mergeCell ref="O10:O11"/>
    <mergeCell ref="M10:M11"/>
    <mergeCell ref="N10:N11"/>
    <mergeCell ref="L9:L11"/>
    <mergeCell ref="E24:E25"/>
    <mergeCell ref="E10:E11"/>
    <mergeCell ref="E37:E38"/>
    <mergeCell ref="E50:E51"/>
    <mergeCell ref="B9:B11"/>
    <mergeCell ref="C9:C11"/>
    <mergeCell ref="B49:B51"/>
    <mergeCell ref="C49:C51"/>
    <mergeCell ref="D49:D51"/>
    <mergeCell ref="B23:B25"/>
    <mergeCell ref="C23:C25"/>
    <mergeCell ref="D23:D25"/>
    <mergeCell ref="B36:B38"/>
    <mergeCell ref="C36:C38"/>
    <mergeCell ref="D36:D38"/>
  </mergeCells>
  <conditionalFormatting sqref="B12:H12">
    <cfRule type="expression" dxfId="83" priority="56">
      <formula>$I12=1</formula>
    </cfRule>
  </conditionalFormatting>
  <conditionalFormatting sqref="B13:H13">
    <cfRule type="expression" dxfId="82" priority="55">
      <formula>$I13=1</formula>
    </cfRule>
  </conditionalFormatting>
  <conditionalFormatting sqref="B14:H14">
    <cfRule type="expression" dxfId="81" priority="54">
      <formula>$I14=1</formula>
    </cfRule>
  </conditionalFormatting>
  <conditionalFormatting sqref="B15:H15">
    <cfRule type="expression" dxfId="80" priority="53">
      <formula>$I15=1</formula>
    </cfRule>
  </conditionalFormatting>
  <conditionalFormatting sqref="B16:H16">
    <cfRule type="expression" dxfId="79" priority="52">
      <formula>$I16=1</formula>
    </cfRule>
  </conditionalFormatting>
  <conditionalFormatting sqref="B17:H17">
    <cfRule type="expression" dxfId="78" priority="51">
      <formula>$I17=1</formula>
    </cfRule>
  </conditionalFormatting>
  <conditionalFormatting sqref="B18:H18">
    <cfRule type="expression" dxfId="77" priority="50">
      <formula>$I18=1</formula>
    </cfRule>
  </conditionalFormatting>
  <conditionalFormatting sqref="J12:O12">
    <cfRule type="expression" dxfId="76" priority="49">
      <formula>$I12=1</formula>
    </cfRule>
  </conditionalFormatting>
  <conditionalFormatting sqref="J13:O13">
    <cfRule type="expression" dxfId="75" priority="48">
      <formula>$I13=1</formula>
    </cfRule>
  </conditionalFormatting>
  <conditionalFormatting sqref="J14:O14">
    <cfRule type="expression" dxfId="74" priority="47">
      <formula>$I14=1</formula>
    </cfRule>
  </conditionalFormatting>
  <conditionalFormatting sqref="J15:O15">
    <cfRule type="expression" dxfId="73" priority="46">
      <formula>$I15=1</formula>
    </cfRule>
  </conditionalFormatting>
  <conditionalFormatting sqref="J16:O16">
    <cfRule type="expression" dxfId="72" priority="45">
      <formula>$I16=1</formula>
    </cfRule>
  </conditionalFormatting>
  <conditionalFormatting sqref="J17:O17">
    <cfRule type="expression" dxfId="71" priority="44">
      <formula>$I17=1</formula>
    </cfRule>
  </conditionalFormatting>
  <conditionalFormatting sqref="J18:O18">
    <cfRule type="expression" dxfId="70" priority="43">
      <formula>$I18=1</formula>
    </cfRule>
  </conditionalFormatting>
  <conditionalFormatting sqref="B26:H26">
    <cfRule type="expression" dxfId="69" priority="42">
      <formula>$I26=1</formula>
    </cfRule>
  </conditionalFormatting>
  <conditionalFormatting sqref="B27:H27">
    <cfRule type="expression" dxfId="68" priority="41">
      <formula>$I27=1</formula>
    </cfRule>
  </conditionalFormatting>
  <conditionalFormatting sqref="B28:H28">
    <cfRule type="expression" dxfId="67" priority="40">
      <formula>$I28=1</formula>
    </cfRule>
  </conditionalFormatting>
  <conditionalFormatting sqref="B29:H29">
    <cfRule type="expression" dxfId="66" priority="39">
      <formula>$I29=1</formula>
    </cfRule>
  </conditionalFormatting>
  <conditionalFormatting sqref="B30:H30">
    <cfRule type="expression" dxfId="65" priority="38">
      <formula>$I30=1</formula>
    </cfRule>
  </conditionalFormatting>
  <conditionalFormatting sqref="B31:H31">
    <cfRule type="expression" dxfId="64" priority="37">
      <formula>$I31=1</formula>
    </cfRule>
  </conditionalFormatting>
  <conditionalFormatting sqref="B32:H32">
    <cfRule type="expression" dxfId="63" priority="36">
      <formula>$I32=1</formula>
    </cfRule>
  </conditionalFormatting>
  <conditionalFormatting sqref="J26:O26">
    <cfRule type="expression" dxfId="62" priority="35">
      <formula>$I26=1</formula>
    </cfRule>
  </conditionalFormatting>
  <conditionalFormatting sqref="J27:O27">
    <cfRule type="expression" dxfId="61" priority="34">
      <formula>$I27=1</formula>
    </cfRule>
  </conditionalFormatting>
  <conditionalFormatting sqref="J28:O28">
    <cfRule type="expression" dxfId="60" priority="33">
      <formula>$I28=1</formula>
    </cfRule>
  </conditionalFormatting>
  <conditionalFormatting sqref="J29:O29">
    <cfRule type="expression" dxfId="59" priority="32">
      <formula>$I29=1</formula>
    </cfRule>
  </conditionalFormatting>
  <conditionalFormatting sqref="J30:O30">
    <cfRule type="expression" dxfId="58" priority="31">
      <formula>$I30=1</formula>
    </cfRule>
  </conditionalFormatting>
  <conditionalFormatting sqref="J31:O31">
    <cfRule type="expression" dxfId="57" priority="30">
      <formula>$I31=1</formula>
    </cfRule>
  </conditionalFormatting>
  <conditionalFormatting sqref="J32:O32">
    <cfRule type="expression" dxfId="56" priority="29">
      <formula>$I32=1</formula>
    </cfRule>
  </conditionalFormatting>
  <conditionalFormatting sqref="B39:H39">
    <cfRule type="expression" dxfId="55" priority="28">
      <formula>$I39=1</formula>
    </cfRule>
  </conditionalFormatting>
  <conditionalFormatting sqref="B40:H40">
    <cfRule type="expression" dxfId="54" priority="27">
      <formula>$I40=1</formula>
    </cfRule>
  </conditionalFormatting>
  <conditionalFormatting sqref="B41:H41">
    <cfRule type="expression" dxfId="53" priority="26">
      <formula>$I41=1</formula>
    </cfRule>
  </conditionalFormatting>
  <conditionalFormatting sqref="B42:H42">
    <cfRule type="expression" dxfId="52" priority="25">
      <formula>$I42=1</formula>
    </cfRule>
  </conditionalFormatting>
  <conditionalFormatting sqref="B43:H43">
    <cfRule type="expression" dxfId="51" priority="24">
      <formula>$I43=1</formula>
    </cfRule>
  </conditionalFormatting>
  <conditionalFormatting sqref="B44:H44">
    <cfRule type="expression" dxfId="50" priority="23">
      <formula>$I44=1</formula>
    </cfRule>
  </conditionalFormatting>
  <conditionalFormatting sqref="B45:H45">
    <cfRule type="expression" dxfId="49" priority="22">
      <formula>$I45=1</formula>
    </cfRule>
  </conditionalFormatting>
  <conditionalFormatting sqref="J39:O39">
    <cfRule type="expression" dxfId="48" priority="21">
      <formula>$I39=1</formula>
    </cfRule>
  </conditionalFormatting>
  <conditionalFormatting sqref="J40:O40">
    <cfRule type="expression" dxfId="47" priority="20">
      <formula>$I40=1</formula>
    </cfRule>
  </conditionalFormatting>
  <conditionalFormatting sqref="J41:O41">
    <cfRule type="expression" dxfId="46" priority="19">
      <formula>$I41=1</formula>
    </cfRule>
  </conditionalFormatting>
  <conditionalFormatting sqref="J42:O42">
    <cfRule type="expression" dxfId="45" priority="18">
      <formula>$I42=1</formula>
    </cfRule>
  </conditionalFormatting>
  <conditionalFormatting sqref="J43:O43">
    <cfRule type="expression" dxfId="44" priority="17">
      <formula>$I43=1</formula>
    </cfRule>
  </conditionalFormatting>
  <conditionalFormatting sqref="J44:O44">
    <cfRule type="expression" dxfId="43" priority="16">
      <formula>$I44=1</formula>
    </cfRule>
  </conditionalFormatting>
  <conditionalFormatting sqref="J45:O45">
    <cfRule type="expression" dxfId="42" priority="15">
      <formula>$I45=1</formula>
    </cfRule>
  </conditionalFormatting>
  <conditionalFormatting sqref="B52:H52">
    <cfRule type="expression" dxfId="41" priority="14">
      <formula>$I52=1</formula>
    </cfRule>
  </conditionalFormatting>
  <conditionalFormatting sqref="B53:H53">
    <cfRule type="expression" dxfId="40" priority="13">
      <formula>$I53=1</formula>
    </cfRule>
  </conditionalFormatting>
  <conditionalFormatting sqref="B54:H54">
    <cfRule type="expression" dxfId="39" priority="12">
      <formula>$I54=1</formula>
    </cfRule>
  </conditionalFormatting>
  <conditionalFormatting sqref="B55:H55">
    <cfRule type="expression" dxfId="38" priority="11">
      <formula>$I55=1</formula>
    </cfRule>
  </conditionalFormatting>
  <conditionalFormatting sqref="B56:H56">
    <cfRule type="expression" dxfId="37" priority="10">
      <formula>$I56=1</formula>
    </cfRule>
  </conditionalFormatting>
  <conditionalFormatting sqref="B57:H57">
    <cfRule type="expression" dxfId="36" priority="9">
      <formula>$I57=1</formula>
    </cfRule>
  </conditionalFormatting>
  <conditionalFormatting sqref="B58:H58">
    <cfRule type="expression" dxfId="35" priority="8">
      <formula>$I58=1</formula>
    </cfRule>
  </conditionalFormatting>
  <conditionalFormatting sqref="J52:O52">
    <cfRule type="expression" dxfId="34" priority="7">
      <formula>$I52=1</formula>
    </cfRule>
  </conditionalFormatting>
  <conditionalFormatting sqref="J53:O53">
    <cfRule type="expression" dxfId="33" priority="6">
      <formula>$I53=1</formula>
    </cfRule>
  </conditionalFormatting>
  <conditionalFormatting sqref="J54:O54">
    <cfRule type="expression" dxfId="32" priority="5">
      <formula>$I54=1</formula>
    </cfRule>
  </conditionalFormatting>
  <conditionalFormatting sqref="J55:O55">
    <cfRule type="expression" dxfId="31" priority="4">
      <formula>$I55=1</formula>
    </cfRule>
  </conditionalFormatting>
  <conditionalFormatting sqref="J56:O56">
    <cfRule type="expression" dxfId="30" priority="3">
      <formula>$I56=1</formula>
    </cfRule>
  </conditionalFormatting>
  <conditionalFormatting sqref="J57:O57">
    <cfRule type="expression" dxfId="29" priority="2">
      <formula>$I57=1</formula>
    </cfRule>
  </conditionalFormatting>
  <conditionalFormatting sqref="J58:O58">
    <cfRule type="expression" dxfId="28" priority="1">
      <formula>$I58=1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K55"/>
  <sheetViews>
    <sheetView showGridLines="0" zoomScale="70" zoomScaleNormal="70" workbookViewId="0"/>
  </sheetViews>
  <sheetFormatPr defaultRowHeight="12.75"/>
  <cols>
    <col min="1" max="1" width="2.140625" customWidth="1"/>
    <col min="2" max="4" width="14.7109375" customWidth="1"/>
    <col min="5" max="10" width="18.85546875" customWidth="1"/>
    <col min="11" max="11" width="7.7109375" customWidth="1"/>
  </cols>
  <sheetData>
    <row r="2" spans="1:11" ht="20.25">
      <c r="B2" s="3" t="str">
        <f>'Estación E1_Resumo 02'!B2</f>
        <v>ESTUDO DE CONTAGENS DE FLUXO VEICULAR</v>
      </c>
      <c r="C2" s="3"/>
      <c r="G2" s="403" t="s">
        <v>207</v>
      </c>
      <c r="H2" s="404"/>
    </row>
    <row r="3" spans="1:11">
      <c r="B3" s="4" t="str">
        <f>'Estación E1_Resumo 02'!B3</f>
        <v>VIA</v>
      </c>
      <c r="C3" s="206" t="str">
        <f>'Estación E1_Resumo 02'!C3</f>
        <v>Av. Néstor Gambetta</v>
      </c>
    </row>
    <row r="4" spans="1:11">
      <c r="B4" s="4" t="str">
        <f>'Estación E1_Resumo 02'!B4</f>
        <v>LOCALIZAÇÃO</v>
      </c>
      <c r="C4" s="206" t="str">
        <f>'Estación E1_Resumo 02'!C4</f>
        <v>Grifo Repsol - AAHH Escudero (Km. 3 + 400)</v>
      </c>
      <c r="F4" s="213"/>
      <c r="G4" s="213"/>
      <c r="H4" s="90"/>
      <c r="I4" s="90"/>
    </row>
    <row r="5" spans="1:11">
      <c r="B5" s="4" t="str">
        <f>'Estación E1_Resumo 02'!B5</f>
        <v>SENTIDO</v>
      </c>
      <c r="C5" s="206" t="str">
        <f>'Estación E1_Resumo 02'!C5</f>
        <v>Panamericana Norte a Ventanilla</v>
      </c>
    </row>
    <row r="6" spans="1:11">
      <c r="B6" s="11"/>
      <c r="C6" s="12"/>
    </row>
    <row r="7" spans="1:11" ht="15.75">
      <c r="B7" s="31" t="s">
        <v>203</v>
      </c>
      <c r="C7" s="12"/>
    </row>
    <row r="8" spans="1:11" ht="13.5" thickBot="1">
      <c r="H8" s="32"/>
    </row>
    <row r="9" spans="1:11" ht="12.75" customHeight="1">
      <c r="A9" s="2"/>
      <c r="B9" s="416" t="s">
        <v>197</v>
      </c>
      <c r="C9" s="419" t="s">
        <v>198</v>
      </c>
      <c r="D9" s="421" t="s">
        <v>35</v>
      </c>
      <c r="E9" s="82" t="s">
        <v>201</v>
      </c>
      <c r="F9" s="83"/>
      <c r="G9" s="83"/>
      <c r="H9" s="83"/>
      <c r="I9" s="83"/>
      <c r="J9" s="83"/>
    </row>
    <row r="10" spans="1:11" ht="12.75" customHeight="1" thickBot="1">
      <c r="A10" s="2"/>
      <c r="B10" s="417"/>
      <c r="C10" s="395"/>
      <c r="D10" s="422"/>
      <c r="E10" s="84" t="s">
        <v>199</v>
      </c>
      <c r="F10" s="84" t="s">
        <v>208</v>
      </c>
      <c r="G10" s="84" t="s">
        <v>217</v>
      </c>
      <c r="H10" s="89" t="s">
        <v>172</v>
      </c>
      <c r="I10" s="89" t="s">
        <v>173</v>
      </c>
      <c r="J10" s="81" t="s">
        <v>36</v>
      </c>
    </row>
    <row r="11" spans="1:11">
      <c r="B11" s="181">
        <v>40446</v>
      </c>
      <c r="C11" s="182" t="s">
        <v>38</v>
      </c>
      <c r="D11" s="183" t="s">
        <v>37</v>
      </c>
      <c r="E11" s="184">
        <f>'E1_ Gráficos 02'!C72</f>
        <v>9534</v>
      </c>
      <c r="F11" s="184">
        <f>'E1_ Gráficos 02'!D72</f>
        <v>110</v>
      </c>
      <c r="G11" s="184">
        <f>'E1_ Gráficos 02'!E72</f>
        <v>439</v>
      </c>
      <c r="H11" s="184">
        <f>'E1_ Gráficos 02'!F72</f>
        <v>42</v>
      </c>
      <c r="I11" s="184">
        <f>'E1_ Gráficos 02'!G72</f>
        <v>2</v>
      </c>
      <c r="J11" s="23">
        <f>SUM(E11:I11)</f>
        <v>10127</v>
      </c>
      <c r="K11" s="177">
        <f>IF(J11=MAX($J$11:$J$17),1,"")</f>
        <v>1</v>
      </c>
    </row>
    <row r="12" spans="1:11">
      <c r="B12" s="37">
        <v>40447</v>
      </c>
      <c r="C12" s="185" t="s">
        <v>39</v>
      </c>
      <c r="D12" s="24" t="s">
        <v>37</v>
      </c>
      <c r="E12" s="186">
        <f>'E1_ Gráficos 02'!C109</f>
        <v>9578</v>
      </c>
      <c r="F12" s="186">
        <f>'E1_ Gráficos 02'!D109</f>
        <v>88</v>
      </c>
      <c r="G12" s="186">
        <f>'E1_ Gráficos 02'!E109</f>
        <v>149</v>
      </c>
      <c r="H12" s="186">
        <f>'E1_ Gráficos 02'!F109</f>
        <v>28</v>
      </c>
      <c r="I12" s="186">
        <f>'E1_ Gráficos 02'!G109</f>
        <v>0</v>
      </c>
      <c r="J12" s="26">
        <f t="shared" ref="J12:J17" si="0">SUM(E12:I12)</f>
        <v>9843</v>
      </c>
      <c r="K12" s="177" t="str">
        <f t="shared" ref="K12:K17" si="1">IF(J12=MAX($J$11:$J$17),1,"")</f>
        <v/>
      </c>
    </row>
    <row r="13" spans="1:11">
      <c r="B13" s="37">
        <v>40448</v>
      </c>
      <c r="C13" s="185" t="s">
        <v>212</v>
      </c>
      <c r="D13" s="24" t="s">
        <v>37</v>
      </c>
      <c r="E13" s="186">
        <f>'E1_ Gráficos 02'!C146</f>
        <v>8782</v>
      </c>
      <c r="F13" s="186">
        <f>'E1_ Gráficos 02'!D146</f>
        <v>157</v>
      </c>
      <c r="G13" s="186">
        <f>'E1_ Gráficos 02'!E146</f>
        <v>591</v>
      </c>
      <c r="H13" s="186">
        <f>'E1_ Gráficos 02'!F146</f>
        <v>22</v>
      </c>
      <c r="I13" s="186">
        <f>'E1_ Gráficos 02'!G146</f>
        <v>0</v>
      </c>
      <c r="J13" s="26">
        <f t="shared" si="0"/>
        <v>9552</v>
      </c>
      <c r="K13" s="177" t="str">
        <f t="shared" si="1"/>
        <v/>
      </c>
    </row>
    <row r="14" spans="1:11" s="32" customFormat="1">
      <c r="B14" s="37">
        <v>40449</v>
      </c>
      <c r="C14" s="185" t="s">
        <v>213</v>
      </c>
      <c r="D14" s="24" t="s">
        <v>37</v>
      </c>
      <c r="E14" s="186">
        <f>'E1_ Gráficos 02'!C183</f>
        <v>8528</v>
      </c>
      <c r="F14" s="186">
        <f>'E1_ Gráficos 02'!D183</f>
        <v>195</v>
      </c>
      <c r="G14" s="186">
        <f>'E1_ Gráficos 02'!E183</f>
        <v>755</v>
      </c>
      <c r="H14" s="186">
        <f>'E1_ Gráficos 02'!F183</f>
        <v>21</v>
      </c>
      <c r="I14" s="186">
        <f>'E1_ Gráficos 02'!G183</f>
        <v>2</v>
      </c>
      <c r="J14" s="26">
        <f t="shared" si="0"/>
        <v>9501</v>
      </c>
      <c r="K14" s="177" t="str">
        <f t="shared" si="1"/>
        <v/>
      </c>
    </row>
    <row r="15" spans="1:11">
      <c r="B15" s="37">
        <v>40450</v>
      </c>
      <c r="C15" s="185" t="s">
        <v>214</v>
      </c>
      <c r="D15" s="24" t="s">
        <v>37</v>
      </c>
      <c r="E15" s="186">
        <f>'E1_ Gráficos 02'!C220</f>
        <v>8290</v>
      </c>
      <c r="F15" s="186">
        <f>'E1_ Gráficos 02'!D220</f>
        <v>146</v>
      </c>
      <c r="G15" s="186">
        <f>'E1_ Gráficos 02'!E220</f>
        <v>790</v>
      </c>
      <c r="H15" s="186">
        <f>'E1_ Gráficos 02'!F220</f>
        <v>255</v>
      </c>
      <c r="I15" s="186">
        <f>'E1_ Gráficos 02'!G220</f>
        <v>3</v>
      </c>
      <c r="J15" s="26">
        <f t="shared" si="0"/>
        <v>9484</v>
      </c>
      <c r="K15" s="177" t="str">
        <f t="shared" si="1"/>
        <v/>
      </c>
    </row>
    <row r="16" spans="1:11">
      <c r="B16" s="37">
        <v>40451</v>
      </c>
      <c r="C16" s="185" t="s">
        <v>216</v>
      </c>
      <c r="D16" s="24" t="s">
        <v>37</v>
      </c>
      <c r="E16" s="186">
        <f>'E1_ Gráficos 02'!C257</f>
        <v>8540</v>
      </c>
      <c r="F16" s="186">
        <f>'E1_ Gráficos 02'!D257</f>
        <v>190</v>
      </c>
      <c r="G16" s="186">
        <f>'E1_ Gráficos 02'!E257</f>
        <v>797</v>
      </c>
      <c r="H16" s="186">
        <f>'E1_ Gráficos 02'!F257</f>
        <v>292</v>
      </c>
      <c r="I16" s="186">
        <f>'E1_ Gráficos 02'!G257</f>
        <v>5</v>
      </c>
      <c r="J16" s="26">
        <f t="shared" si="0"/>
        <v>9824</v>
      </c>
      <c r="K16" s="177" t="str">
        <f t="shared" si="1"/>
        <v/>
      </c>
    </row>
    <row r="17" spans="2:11" ht="13.5" thickBot="1">
      <c r="B17" s="37">
        <v>40452</v>
      </c>
      <c r="C17" s="185" t="s">
        <v>215</v>
      </c>
      <c r="D17" s="24" t="s">
        <v>37</v>
      </c>
      <c r="E17" s="186">
        <f>'E1_ Gráficos 02'!C294</f>
        <v>8406</v>
      </c>
      <c r="F17" s="186">
        <f>'E1_ Gráficos 02'!D294</f>
        <v>163</v>
      </c>
      <c r="G17" s="186">
        <f>'E1_ Gráficos 02'!E294</f>
        <v>751</v>
      </c>
      <c r="H17" s="186">
        <f>'E1_ Gráficos 02'!F294</f>
        <v>252</v>
      </c>
      <c r="I17" s="186">
        <f>'E1_ Gráficos 02'!G294</f>
        <v>10</v>
      </c>
      <c r="J17" s="26">
        <f t="shared" si="0"/>
        <v>9582</v>
      </c>
      <c r="K17" s="177" t="str">
        <f t="shared" si="1"/>
        <v/>
      </c>
    </row>
    <row r="18" spans="2:11" ht="13.5" thickBot="1">
      <c r="B18" s="77" t="s">
        <v>211</v>
      </c>
      <c r="C18" s="73"/>
      <c r="D18" s="74" t="s">
        <v>210</v>
      </c>
      <c r="E18" s="75">
        <f t="shared" ref="E18:J18" si="2">AVERAGE(E11:E17)</f>
        <v>8808.2857142857138</v>
      </c>
      <c r="F18" s="75">
        <f t="shared" si="2"/>
        <v>149.85714285714286</v>
      </c>
      <c r="G18" s="75">
        <f t="shared" si="2"/>
        <v>610.28571428571433</v>
      </c>
      <c r="H18" s="75">
        <f t="shared" si="2"/>
        <v>130.28571428571428</v>
      </c>
      <c r="I18" s="75">
        <f t="shared" si="2"/>
        <v>3.1428571428571428</v>
      </c>
      <c r="J18" s="76">
        <f t="shared" si="2"/>
        <v>9701.8571428571431</v>
      </c>
      <c r="K18" s="30"/>
    </row>
    <row r="19" spans="2:11">
      <c r="B19" s="2"/>
      <c r="C19" s="72"/>
      <c r="D19" s="29"/>
    </row>
    <row r="20" spans="2:11" ht="15.75">
      <c r="B20" s="31" t="s">
        <v>204</v>
      </c>
      <c r="C20" s="32"/>
      <c r="D20" s="32"/>
      <c r="E20" s="195">
        <v>1</v>
      </c>
      <c r="F20" s="195"/>
      <c r="G20" s="32"/>
      <c r="H20" s="32"/>
      <c r="I20" s="32"/>
    </row>
    <row r="21" spans="2:11" ht="13.5" thickBot="1">
      <c r="B21" s="32"/>
      <c r="C21" s="32"/>
      <c r="D21" s="32"/>
      <c r="E21" s="32"/>
      <c r="F21" s="32"/>
      <c r="G21" s="32"/>
      <c r="H21" s="32"/>
      <c r="I21" s="32"/>
    </row>
    <row r="22" spans="2:11" ht="12.75" customHeight="1">
      <c r="B22" s="416" t="s">
        <v>197</v>
      </c>
      <c r="C22" s="419" t="s">
        <v>198</v>
      </c>
      <c r="D22" s="413" t="s">
        <v>202</v>
      </c>
      <c r="E22" s="82" t="s">
        <v>201</v>
      </c>
      <c r="F22" s="83"/>
      <c r="G22" s="83"/>
      <c r="H22" s="83"/>
      <c r="I22" s="83"/>
      <c r="J22" s="83"/>
    </row>
    <row r="23" spans="2:11" ht="12.75" customHeight="1" thickBot="1">
      <c r="B23" s="430"/>
      <c r="C23" s="410"/>
      <c r="D23" s="410"/>
      <c r="E23" s="84" t="s">
        <v>199</v>
      </c>
      <c r="F23" s="91" t="s">
        <v>208</v>
      </c>
      <c r="G23" s="91" t="s">
        <v>209</v>
      </c>
      <c r="H23" s="91" t="s">
        <v>172</v>
      </c>
      <c r="I23" s="91" t="s">
        <v>173</v>
      </c>
      <c r="J23" s="92" t="s">
        <v>36</v>
      </c>
    </row>
    <row r="24" spans="2:11">
      <c r="B24" s="204">
        <v>40446</v>
      </c>
      <c r="C24" s="205" t="s">
        <v>38</v>
      </c>
      <c r="D24" s="34" t="str">
        <f>VLOOKUP($E$20,'E1_ Gráficos 02'!$A$47:$H$70,2,FALSE)</f>
        <v>17:00-18:00</v>
      </c>
      <c r="E24" s="34">
        <f>VLOOKUP($E$20,'E1_ Gráficos 02'!$A$47:$H$70,3,FALSE)</f>
        <v>615</v>
      </c>
      <c r="F24" s="33">
        <f>VLOOKUP($E$20,'E1_ Gráficos 02'!$A$47:$H$70,4,FALSE)</f>
        <v>5</v>
      </c>
      <c r="G24" s="35">
        <f>VLOOKUP($E$20,'E1_ Gráficos 02'!$A$47:$H$70,5,FALSE)</f>
        <v>24</v>
      </c>
      <c r="H24" s="35">
        <f>VLOOKUP($E$20,'E1_ Gráficos 02'!$A$47:$H$70,6,FALSE)</f>
        <v>6</v>
      </c>
      <c r="I24" s="35">
        <f>VLOOKUP($E$20,'E1_ Gráficos 02'!$A$47:$H$70,7,FALSE)</f>
        <v>0</v>
      </c>
      <c r="J24" s="35">
        <f>VLOOKUP($E$20,'E1_ Gráficos 02'!$A$47:$H$70,8,FALSE)</f>
        <v>650</v>
      </c>
      <c r="K24" s="177" t="str">
        <f>IF(J24=MAX($J$24:$J$30),1,"")</f>
        <v/>
      </c>
    </row>
    <row r="25" spans="2:11">
      <c r="B25" s="37">
        <v>40447</v>
      </c>
      <c r="C25" s="78" t="s">
        <v>39</v>
      </c>
      <c r="D25" s="36" t="str">
        <f>VLOOKUP($E$20,'E1_ Gráficos 02'!$A$84:$H$107,2,FALSE)</f>
        <v>14:00-15:00</v>
      </c>
      <c r="E25" s="36">
        <f>VLOOKUP($E$20,'E1_ Gráficos 02'!$A$84:$H$107,3,FALSE)</f>
        <v>792</v>
      </c>
      <c r="F25" s="25">
        <f>VLOOKUP($E$20,'E1_ Gráficos 02'!$A$84:$H$107,4,FALSE)</f>
        <v>10</v>
      </c>
      <c r="G25" s="26">
        <f>VLOOKUP($E$20,'E1_ Gráficos 02'!$A$84:$H$107,5,FALSE)</f>
        <v>6</v>
      </c>
      <c r="H25" s="26">
        <f>VLOOKUP($E$20,'E1_ Gráficos 02'!$A$84:$H$107,6,FALSE)</f>
        <v>0</v>
      </c>
      <c r="I25" s="26">
        <f>VLOOKUP($E$20,'E1_ Gráficos 02'!$A$84:$H$107,7,FALSE)</f>
        <v>0</v>
      </c>
      <c r="J25" s="26">
        <f>VLOOKUP($E$20,'E1_ Gráficos 02'!$A$84:$H$107,8,FALSE)</f>
        <v>808</v>
      </c>
      <c r="K25" s="177" t="str">
        <f t="shared" ref="K25:K30" si="3">IF(J25=MAX($J$24:$J$30),1,"")</f>
        <v/>
      </c>
    </row>
    <row r="26" spans="2:11">
      <c r="B26" s="37">
        <v>40448</v>
      </c>
      <c r="C26" s="78" t="s">
        <v>212</v>
      </c>
      <c r="D26" s="36" t="str">
        <f>VLOOKUP($E$20,'E1_ Gráficos 02'!$A$121:$H$144,2,FALSE)</f>
        <v>07:00-08:00</v>
      </c>
      <c r="E26" s="36">
        <f>VLOOKUP($E$20,'E1_ Gráficos 02'!$A$121:$H$144,3,FALSE)</f>
        <v>679</v>
      </c>
      <c r="F26" s="25">
        <f>VLOOKUP($E$20,'E1_ Gráficos 02'!$A$121:$H$144,4,FALSE)</f>
        <v>26</v>
      </c>
      <c r="G26" s="26">
        <f>VLOOKUP($E$20,'E1_ Gráficos 02'!$A$121:$H$144,5,FALSE)</f>
        <v>29</v>
      </c>
      <c r="H26" s="26">
        <f>VLOOKUP($E$20,'E1_ Gráficos 02'!$A$121:$H$144,6,FALSE)</f>
        <v>0</v>
      </c>
      <c r="I26" s="26">
        <f>VLOOKUP($E$20,'E1_ Gráficos 02'!$A$121:$H$144,7,FALSE)</f>
        <v>0</v>
      </c>
      <c r="J26" s="26">
        <f>VLOOKUP($E$20,'E1_ Gráficos 02'!$A$121:$H$144,8,FALSE)</f>
        <v>734</v>
      </c>
      <c r="K26" s="177" t="str">
        <f t="shared" si="3"/>
        <v/>
      </c>
    </row>
    <row r="27" spans="2:11" s="32" customFormat="1">
      <c r="B27" s="37">
        <v>40449</v>
      </c>
      <c r="C27" s="78" t="s">
        <v>213</v>
      </c>
      <c r="D27" s="36" t="str">
        <f>VLOOKUP($E$20,'E1_ Gráficos 02'!$A$158:$H$181,2,FALSE)</f>
        <v>07:00-08:00</v>
      </c>
      <c r="E27" s="36">
        <f>VLOOKUP($E$20,'E1_ Gráficos 02'!$A$158:$H$181,3,FALSE)</f>
        <v>748</v>
      </c>
      <c r="F27" s="25">
        <f>VLOOKUP($E$20,'E1_ Gráficos 02'!$A$158:$H$181,4,FALSE)</f>
        <v>21</v>
      </c>
      <c r="G27" s="26">
        <f>VLOOKUP($E$20,'E1_ Gráficos 02'!$A$158:$H$181,5,FALSE)</f>
        <v>43</v>
      </c>
      <c r="H27" s="26">
        <f>VLOOKUP($E$20,'E1_ Gráficos 02'!$A$158:$H$181,6,FALSE)</f>
        <v>0</v>
      </c>
      <c r="I27" s="26">
        <f>VLOOKUP($E$20,'E1_ Gráficos 02'!$A$158:$H$181,7,FALSE)</f>
        <v>1</v>
      </c>
      <c r="J27" s="26">
        <f>VLOOKUP($E$20,'E1_ Gráficos 02'!$A$158:$H$181,8,FALSE)</f>
        <v>813</v>
      </c>
      <c r="K27" s="177">
        <f t="shared" si="3"/>
        <v>1</v>
      </c>
    </row>
    <row r="28" spans="2:11">
      <c r="B28" s="37">
        <v>40450</v>
      </c>
      <c r="C28" s="78" t="s">
        <v>214</v>
      </c>
      <c r="D28" s="36" t="str">
        <f>VLOOKUP($E$20,'E1_ Gráficos 02'!$A$195:$H$218,2,FALSE)</f>
        <v>07:00-08:00</v>
      </c>
      <c r="E28" s="36">
        <f>VLOOKUP($E$20,'E1_ Gráficos 02'!$A$195:$H$218,3,FALSE)</f>
        <v>613</v>
      </c>
      <c r="F28" s="25">
        <f>VLOOKUP($E$20,'E1_ Gráficos 02'!$A$195:$H$218,4,FALSE)</f>
        <v>16</v>
      </c>
      <c r="G28" s="26">
        <f>VLOOKUP($E$20,'E1_ Gráficos 02'!$A$195:$H$218,5,FALSE)</f>
        <v>36</v>
      </c>
      <c r="H28" s="26">
        <f>VLOOKUP($E$20,'E1_ Gráficos 02'!$A$195:$H$218,6,FALSE)</f>
        <v>1</v>
      </c>
      <c r="I28" s="26">
        <f>VLOOKUP($E$20,'E1_ Gráficos 02'!$A$195:$H$218,7,FALSE)</f>
        <v>0</v>
      </c>
      <c r="J28" s="26">
        <f>VLOOKUP($E$20,'E1_ Gráficos 02'!$A$195:$H$218,8,FALSE)</f>
        <v>666</v>
      </c>
      <c r="K28" s="177" t="str">
        <f t="shared" si="3"/>
        <v/>
      </c>
    </row>
    <row r="29" spans="2:11">
      <c r="B29" s="37">
        <v>40451</v>
      </c>
      <c r="C29" s="78" t="s">
        <v>216</v>
      </c>
      <c r="D29" s="36" t="str">
        <f>VLOOKUP($E$20,'E1_ Gráficos 02'!$A$232:$H$255,2,FALSE)</f>
        <v>07:00-08:00</v>
      </c>
      <c r="E29" s="36">
        <f>VLOOKUP($E$20,'E1_ Gráficos 02'!$A$232:$H$255,3,FALSE)</f>
        <v>618</v>
      </c>
      <c r="F29" s="25">
        <f>VLOOKUP($E$20,'E1_ Gráficos 02'!$A$232:$H$255,4,FALSE)</f>
        <v>23</v>
      </c>
      <c r="G29" s="26">
        <f>VLOOKUP($E$20,'E1_ Gráficos 02'!$A$232:$H$255,5,FALSE)</f>
        <v>42</v>
      </c>
      <c r="H29" s="26">
        <f>VLOOKUP($E$20,'E1_ Gráficos 02'!$A$232:$H$255,6,FALSE)</f>
        <v>0</v>
      </c>
      <c r="I29" s="26">
        <f>VLOOKUP($E$20,'E1_ Gráficos 02'!$A$232:$H$255,7,FALSE)</f>
        <v>0</v>
      </c>
      <c r="J29" s="26">
        <f>VLOOKUP($E$20,'E1_ Gráficos 02'!$A$232:$H$255,8,FALSE)</f>
        <v>683</v>
      </c>
      <c r="K29" s="177" t="str">
        <f t="shared" si="3"/>
        <v/>
      </c>
    </row>
    <row r="30" spans="2:11" ht="13.5" thickBot="1">
      <c r="B30" s="38">
        <v>40452</v>
      </c>
      <c r="C30" s="192" t="s">
        <v>215</v>
      </c>
      <c r="D30" s="69" t="str">
        <f>VLOOKUP($E$20,'E1_ Gráficos 02'!$A$269:$H$292,2,FALSE)</f>
        <v>07:00-08:00</v>
      </c>
      <c r="E30" s="69">
        <f>VLOOKUP($E$20,'E1_ Gráficos 02'!$A$269:$H$292,3,FALSE)</f>
        <v>643</v>
      </c>
      <c r="F30" s="28">
        <f>VLOOKUP($E$20,'E1_ Gráficos 02'!$A$269:$H$292,4,FALSE)</f>
        <v>20</v>
      </c>
      <c r="G30" s="193">
        <f>VLOOKUP($E$20,'E1_ Gráficos 02'!$A$269:$H$292,5,FALSE)</f>
        <v>38</v>
      </c>
      <c r="H30" s="193">
        <f>VLOOKUP($E$20,'E1_ Gráficos 02'!$A$269:$H$292,6,FALSE)</f>
        <v>0</v>
      </c>
      <c r="I30" s="193">
        <f>VLOOKUP($E$20,'E1_ Gráficos 02'!$A$269:$H$292,7,FALSE)</f>
        <v>1</v>
      </c>
      <c r="J30" s="193">
        <f>VLOOKUP($E$20,'E1_ Gráficos 02'!$A$269:$H$292,8,FALSE)</f>
        <v>702</v>
      </c>
      <c r="K30" s="177" t="str">
        <f t="shared" si="3"/>
        <v/>
      </c>
    </row>
    <row r="31" spans="2:11">
      <c r="B31" s="190"/>
      <c r="C31" s="72"/>
      <c r="D31" s="29"/>
    </row>
    <row r="32" spans="2:11" ht="15.75">
      <c r="B32" s="31" t="s">
        <v>205</v>
      </c>
      <c r="C32" s="32"/>
      <c r="D32" s="32"/>
      <c r="E32" s="32"/>
      <c r="H32" s="195">
        <v>2</v>
      </c>
      <c r="I32" s="195">
        <v>1</v>
      </c>
    </row>
    <row r="33" spans="2:11" ht="13.5" thickBot="1">
      <c r="B33" s="32"/>
      <c r="C33" s="32"/>
      <c r="D33" s="32"/>
      <c r="E33" s="32"/>
      <c r="F33" s="32"/>
      <c r="G33" s="32"/>
      <c r="H33" s="32"/>
      <c r="I33" s="32"/>
    </row>
    <row r="34" spans="2:11" ht="12.75" customHeight="1">
      <c r="B34" s="416" t="s">
        <v>197</v>
      </c>
      <c r="C34" s="419" t="s">
        <v>198</v>
      </c>
      <c r="D34" s="413" t="s">
        <v>202</v>
      </c>
      <c r="E34" s="82" t="s">
        <v>201</v>
      </c>
      <c r="F34" s="83"/>
      <c r="G34" s="83"/>
      <c r="H34" s="83"/>
      <c r="I34" s="83"/>
      <c r="J34" s="83"/>
    </row>
    <row r="35" spans="2:11" ht="12.75" customHeight="1" thickBot="1">
      <c r="B35" s="430"/>
      <c r="C35" s="410"/>
      <c r="D35" s="410"/>
      <c r="E35" s="84" t="s">
        <v>199</v>
      </c>
      <c r="F35" s="91" t="s">
        <v>208</v>
      </c>
      <c r="G35" s="91" t="s">
        <v>209</v>
      </c>
      <c r="H35" s="91" t="s">
        <v>172</v>
      </c>
      <c r="I35" s="91" t="s">
        <v>173</v>
      </c>
      <c r="J35" s="92" t="s">
        <v>36</v>
      </c>
    </row>
    <row r="36" spans="2:11">
      <c r="B36" s="204">
        <v>40446</v>
      </c>
      <c r="C36" s="205" t="s">
        <v>38</v>
      </c>
      <c r="D36" s="34" t="str">
        <f>IF($I$32=MAX('E1_ Gráficos 02'!$A$53:$A$56),VLOOKUP('Estación E1_Resumo 03'!$I$32,'E1_ Gráficos 02'!$A$53:$H$56,2,FALSE),VLOOKUP('Estación E1_Resumo 03'!$H$32,'E1_ Gráficos 02'!$A$53:$H$56,2,FALSE))</f>
        <v>09:00-10:00</v>
      </c>
      <c r="E36" s="34">
        <f>IF($I$32=MAX('E1_ Gráficos 02'!$A$53:$A$56),VLOOKUP('Estación E1_Resumo 03'!$I$32,'E1_ Gráficos 02'!$A$53:$H$56,3,FALSE),VLOOKUP('Estación E1_Resumo 03'!$H$32,'E1_ Gráficos 02'!$A$53:$H$56,3,FALSE))</f>
        <v>520</v>
      </c>
      <c r="F36" s="34">
        <f>IF($I$32=MAX('E1_ Gráficos 02'!$A$53:$A$56),VLOOKUP('Estación E1_Resumo 03'!$I$32,'E1_ Gráficos 02'!$A$53:$H$56,4,FALSE),VLOOKUP('Estación E1_Resumo 03'!$H$32,'E1_ Gráficos 02'!$A$53:$H$56,4,FALSE))</f>
        <v>16</v>
      </c>
      <c r="G36" s="34">
        <f>IF($I$32=MAX('E1_ Gráficos 02'!$A$53:$A$56),VLOOKUP('Estación E1_Resumo 03'!$I$32,'E1_ Gráficos 02'!$A$53:$H$56,5,FALSE),VLOOKUP('Estación E1_Resumo 03'!$H$32,'E1_ Gráficos 02'!$A$53:$H$56,5,FALSE))</f>
        <v>27</v>
      </c>
      <c r="H36" s="34">
        <f>IF($I$32=MAX('E1_ Gráficos 02'!$A$53:$A$56),VLOOKUP('Estación E1_Resumo 03'!$I$32,'E1_ Gráficos 02'!$A$53:$H$56,6,FALSE),VLOOKUP('Estación E1_Resumo 03'!$H$32,'E1_ Gráficos 02'!$A$53:$H$56,6,FALSE))</f>
        <v>20</v>
      </c>
      <c r="I36" s="34">
        <f>IF($I$32=MAX('E1_ Gráficos 02'!$A$53:$A$56),VLOOKUP('Estación E1_Resumo 03'!$I$32,'E1_ Gráficos 02'!$A$53:$H$56,7,FALSE),VLOOKUP('Estación E1_Resumo 03'!$H$32,'E1_ Gráficos 02'!$A$53:$H$56,7,FALSE))</f>
        <v>0</v>
      </c>
      <c r="J36" s="35">
        <f>IF($I$32=MAX('E1_ Gráficos 02'!$A$53:$A$56),VLOOKUP('Estación E1_Resumo 03'!$I$32,'E1_ Gráficos 02'!$A$53:$H$56,8,FALSE),VLOOKUP('Estación E1_Resumo 03'!$H$32,'E1_ Gráficos 02'!$A$53:$H$56,8,FALSE))</f>
        <v>583</v>
      </c>
      <c r="K36" s="177" t="str">
        <f>IF(J36=MAX($J$36:$J$42),1,"")</f>
        <v/>
      </c>
    </row>
    <row r="37" spans="2:11">
      <c r="B37" s="37">
        <v>40447</v>
      </c>
      <c r="C37" s="78" t="s">
        <v>39</v>
      </c>
      <c r="D37" s="36" t="str">
        <f>IF($I$32=MAX('E1_ Gráficos 02'!$A$90:$A$93),VLOOKUP('Estación E1_Resumo 03'!$I$32,'E1_ Gráficos 02'!$A$90:$H$93,2,FALSE),VLOOKUP('Estación E1_Resumo 03'!$H$32,'E1_ Gráficos 02'!$A$90:$H$93,2,FALSE))</f>
        <v>09:00-10:00</v>
      </c>
      <c r="E37" s="36">
        <f>IF($I$32=MAX('E1_ Gráficos 02'!$A$90:$A$93),VLOOKUP('Estación E1_Resumo 03'!$I$32,'E1_ Gráficos 02'!$A$90:$H$93,3,FALSE),VLOOKUP('Estación E1_Resumo 03'!$H$32,'E1_ Gráficos 02'!$A$90:$H$93,3,FALSE))</f>
        <v>507</v>
      </c>
      <c r="F37" s="36">
        <f>IF($I$32=MAX('E1_ Gráficos 02'!$A$90:$A$93),VLOOKUP('Estación E1_Resumo 03'!$I$32,'E1_ Gráficos 02'!$A$90:$H$93,4,FALSE),VLOOKUP('Estación E1_Resumo 03'!$H$32,'E1_ Gráficos 02'!$A$90:$H$93,4,FALSE))</f>
        <v>10</v>
      </c>
      <c r="G37" s="36">
        <f>IF($I$32=MAX('E1_ Gráficos 02'!$A$90:$A$93),VLOOKUP('Estación E1_Resumo 03'!$I$32,'E1_ Gráficos 02'!$A$90:$H$93,5,FALSE),VLOOKUP('Estación E1_Resumo 03'!$H$32,'E1_ Gráficos 02'!$A$90:$H$93,5,FALSE))</f>
        <v>8</v>
      </c>
      <c r="H37" s="36">
        <f>IF($I$32=MAX('E1_ Gráficos 02'!$A$90:$A$93),VLOOKUP('Estación E1_Resumo 03'!$I$32,'E1_ Gráficos 02'!$A$90:$H$93,6,FALSE),VLOOKUP('Estación E1_Resumo 03'!$H$32,'E1_ Gráficos 02'!$A$90:$H$93,6,FALSE))</f>
        <v>0</v>
      </c>
      <c r="I37" s="36">
        <f>IF($I$32=MAX('E1_ Gráficos 02'!$A$90:$A$93),VLOOKUP('Estación E1_Resumo 03'!$I$32,'E1_ Gráficos 02'!$A$90:$H$93,7,FALSE),VLOOKUP('Estación E1_Resumo 03'!$H$32,'E1_ Gráficos 02'!$A$90:$H$93,7,FALSE))</f>
        <v>0</v>
      </c>
      <c r="J37" s="189">
        <f>IF($I$32=MAX('E1_ Gráficos 02'!$A$90:$A$93),VLOOKUP('Estación E1_Resumo 03'!$I$32,'E1_ Gráficos 02'!$A$90:$H$93,8,FALSE),VLOOKUP('Estación E1_Resumo 03'!$H$32,'E1_ Gráficos 02'!$A$90:$H$93,8,FALSE))</f>
        <v>525</v>
      </c>
      <c r="K37" s="177" t="str">
        <f t="shared" ref="K37:K42" si="4">IF(J37=MAX($J$36:$J$42),1,"")</f>
        <v/>
      </c>
    </row>
    <row r="38" spans="2:11">
      <c r="B38" s="37">
        <v>40448</v>
      </c>
      <c r="C38" s="78" t="s">
        <v>212</v>
      </c>
      <c r="D38" s="36" t="str">
        <f>IF($I$32=MAX('E1_ Gráficos 02'!$A$127:$A$130),VLOOKUP('Estación E1_Resumo 03'!$I$32,'E1_ Gráficos 02'!$A$127:$H$130,2,FALSE),VLOOKUP('Estación E1_Resumo 03'!$H$32,'E1_ Gráficos 02'!$A$127:$H$130,2,FALSE))</f>
        <v>07:00-08:00</v>
      </c>
      <c r="E38" s="36">
        <f>IF($I$32=MAX('E1_ Gráficos 02'!$A$127:$A$130),VLOOKUP('Estación E1_Resumo 03'!$I$32,'E1_ Gráficos 02'!$A$127:$H$130,3,FALSE),VLOOKUP('Estación E1_Resumo 03'!$H$32,'E1_ Gráficos 02'!$A$127:$H$130,3,FALSE))</f>
        <v>679</v>
      </c>
      <c r="F38" s="36">
        <f>IF($I$32=MAX('E1_ Gráficos 02'!$A$127:$A$130),VLOOKUP('Estación E1_Resumo 03'!$I$32,'E1_ Gráficos 02'!$A$127:$H$130,4,FALSE),VLOOKUP('Estación E1_Resumo 03'!$H$32,'E1_ Gráficos 02'!$A$127:$H$130,4,FALSE))</f>
        <v>26</v>
      </c>
      <c r="G38" s="36">
        <f>IF($I$32=MAX('E1_ Gráficos 02'!$A$127:$A$130),VLOOKUP('Estación E1_Resumo 03'!$I$32,'E1_ Gráficos 02'!$A$127:$H$130,5,FALSE),VLOOKUP('Estación E1_Resumo 03'!$H$32,'E1_ Gráficos 02'!$A$127:$H$130,5,FALSE))</f>
        <v>29</v>
      </c>
      <c r="H38" s="36">
        <f>IF($I$32=MAX('E1_ Gráficos 02'!$A$127:$A$130),VLOOKUP('Estación E1_Resumo 03'!$I$32,'E1_ Gráficos 02'!$A$127:$H$130,6,FALSE),VLOOKUP('Estación E1_Resumo 03'!$H$32,'E1_ Gráficos 02'!$A$127:$H$130,6,FALSE))</f>
        <v>0</v>
      </c>
      <c r="I38" s="36">
        <f>IF($I$32=MAX('E1_ Gráficos 02'!$A$127:$A$130),VLOOKUP('Estación E1_Resumo 03'!$I$32,'E1_ Gráficos 02'!$A$127:$H$130,7,FALSE),VLOOKUP('Estación E1_Resumo 03'!$H$32,'E1_ Gráficos 02'!$A$127:$H$130,7,FALSE))</f>
        <v>0</v>
      </c>
      <c r="J38" s="189">
        <f>IF($I$32=MAX('E1_ Gráficos 02'!$A$127:$A$130),VLOOKUP('Estación E1_Resumo 03'!$I$32,'E1_ Gráficos 02'!$A$127:$H$130,8,FALSE),VLOOKUP('Estación E1_Resumo 03'!$H$32,'E1_ Gráficos 02'!$A$127:$H$130,8,FALSE))</f>
        <v>734</v>
      </c>
      <c r="K38" s="177" t="str">
        <f t="shared" si="4"/>
        <v/>
      </c>
    </row>
    <row r="39" spans="2:11" s="32" customFormat="1">
      <c r="B39" s="37">
        <v>40449</v>
      </c>
      <c r="C39" s="78" t="s">
        <v>213</v>
      </c>
      <c r="D39" s="36" t="str">
        <f>IF($I$32=MAX('E1_ Gráficos 02'!$A$164:$A$167),VLOOKUP('Estación E1_Resumo 03'!$I$32,'E1_ Gráficos 02'!$A$164:$H$167,2,FALSE),VLOOKUP('Estación E1_Resumo 03'!$H$32,'E1_ Gráficos 02'!$A$164:$H$167,2,FALSE))</f>
        <v>07:00-08:00</v>
      </c>
      <c r="E39" s="36">
        <f>IF($I$32=MAX('E1_ Gráficos 02'!$A$164:$A$167),VLOOKUP('Estación E1_Resumo 03'!$I$32,'E1_ Gráficos 02'!$A$164:$H$167,3,FALSE),VLOOKUP('Estación E1_Resumo 03'!$H$32,'E1_ Gráficos 02'!$A$164:$H$167,3,FALSE))</f>
        <v>748</v>
      </c>
      <c r="F39" s="36">
        <f>IF($I$32=MAX('E1_ Gráficos 02'!$A$164:$A$167),VLOOKUP('Estación E1_Resumo 03'!$I$32,'E1_ Gráficos 02'!$A$164:$H$167,4,FALSE),VLOOKUP('Estación E1_Resumo 03'!$H$32,'E1_ Gráficos 02'!$A$164:$H$167,4,FALSE))</f>
        <v>21</v>
      </c>
      <c r="G39" s="36">
        <f>IF($I$32=MAX('E1_ Gráficos 02'!$A$164:$A$167),VLOOKUP('Estación E1_Resumo 03'!$I$32,'E1_ Gráficos 02'!$A$164:$H$167,5,FALSE),VLOOKUP('Estación E1_Resumo 03'!$H$32,'E1_ Gráficos 02'!$A$164:$H$167,5,FALSE))</f>
        <v>43</v>
      </c>
      <c r="H39" s="36">
        <f>IF($I$32=MAX('E1_ Gráficos 02'!$A$164:$A$167),VLOOKUP('Estación E1_Resumo 03'!$I$32,'E1_ Gráficos 02'!$A$164:$H$167,6,FALSE),VLOOKUP('Estación E1_Resumo 03'!$H$32,'E1_ Gráficos 02'!$A$164:$H$167,6,FALSE))</f>
        <v>0</v>
      </c>
      <c r="I39" s="36">
        <f>IF($I$32=MAX('E1_ Gráficos 02'!$A$164:$A$167),VLOOKUP('Estación E1_Resumo 03'!$I$32,'E1_ Gráficos 02'!$A$164:$H$167,7,FALSE),VLOOKUP('Estación E1_Resumo 03'!$H$32,'E1_ Gráficos 02'!$A$164:$H$167,7,FALSE))</f>
        <v>1</v>
      </c>
      <c r="J39" s="189">
        <f>IF($I$32=MAX('E1_ Gráficos 02'!$A$164:$A$167),VLOOKUP('Estación E1_Resumo 03'!$I$32,'E1_ Gráficos 02'!$A$164:$H$167,8,FALSE),VLOOKUP('Estación E1_Resumo 03'!$H$32,'E1_ Gráficos 02'!$A$164:$H$167,8,FALSE))</f>
        <v>813</v>
      </c>
      <c r="K39" s="177">
        <f t="shared" si="4"/>
        <v>1</v>
      </c>
    </row>
    <row r="40" spans="2:11">
      <c r="B40" s="37">
        <v>40450</v>
      </c>
      <c r="C40" s="78" t="s">
        <v>214</v>
      </c>
      <c r="D40" s="36" t="str">
        <f>IF($I$32=MAX('E1_ Gráficos 02'!$A$201:$A$204),VLOOKUP('Estación E1_Resumo 03'!$I$32,'E1_ Gráficos 02'!$A$201:$H$204,2,FALSE),VLOOKUP('Estación E1_Resumo 03'!$H$32,'E1_ Gráficos 02'!$A$201:$H$204,2,FALSE))</f>
        <v>07:00-08:00</v>
      </c>
      <c r="E40" s="36">
        <f>IF($I$32=MAX('E1_ Gráficos 02'!$A$201:$A$204),VLOOKUP('Estación E1_Resumo 03'!$I$32,'E1_ Gráficos 02'!$A$201:$H$204,3,FALSE),VLOOKUP('Estación E1_Resumo 03'!$H$32,'E1_ Gráficos 02'!$A$201:$H$204,3,FALSE))</f>
        <v>613</v>
      </c>
      <c r="F40" s="36">
        <f>IF($I$32=MAX('E1_ Gráficos 02'!$A$201:$A$204),VLOOKUP('Estación E1_Resumo 03'!$I$32,'E1_ Gráficos 02'!$A$201:$H$204,4,FALSE),VLOOKUP('Estación E1_Resumo 03'!$H$32,'E1_ Gráficos 02'!$A$201:$H$204,4,FALSE))</f>
        <v>16</v>
      </c>
      <c r="G40" s="36">
        <f>IF($I$32=MAX('E1_ Gráficos 02'!$A$201:$A$204),VLOOKUP('Estación E1_Resumo 03'!$I$32,'E1_ Gráficos 02'!$A$201:$H$204,5,FALSE),VLOOKUP('Estación E1_Resumo 03'!$H$32,'E1_ Gráficos 02'!$A$201:$H$204,5,FALSE))</f>
        <v>36</v>
      </c>
      <c r="H40" s="36">
        <f>IF($I$32=MAX('E1_ Gráficos 02'!$A$201:$A$204),VLOOKUP('Estación E1_Resumo 03'!$I$32,'E1_ Gráficos 02'!$A$201:$H$204,6,FALSE),VLOOKUP('Estación E1_Resumo 03'!$H$32,'E1_ Gráficos 02'!$A$201:$H$204,6,FALSE))</f>
        <v>1</v>
      </c>
      <c r="I40" s="36">
        <f>IF($I$32=MAX('E1_ Gráficos 02'!$A$201:$A$204),VLOOKUP('Estación E1_Resumo 03'!$I$32,'E1_ Gráficos 02'!$A$201:$H$204,7,FALSE),VLOOKUP('Estación E1_Resumo 03'!$H$32,'E1_ Gráficos 02'!$A$201:$H$204,7,FALSE))</f>
        <v>0</v>
      </c>
      <c r="J40" s="189">
        <f>IF($I$32=MAX('E1_ Gráficos 02'!$A$201:$A$204),VLOOKUP('Estación E1_Resumo 03'!$I$32,'E1_ Gráficos 02'!$A$201:$H$204,8,FALSE),VLOOKUP('Estación E1_Resumo 03'!$H$32,'E1_ Gráficos 02'!$A$201:$H$204,8,FALSE))</f>
        <v>666</v>
      </c>
      <c r="K40" s="177" t="str">
        <f t="shared" si="4"/>
        <v/>
      </c>
    </row>
    <row r="41" spans="2:11">
      <c r="B41" s="37">
        <v>40451</v>
      </c>
      <c r="C41" s="78" t="s">
        <v>216</v>
      </c>
      <c r="D41" s="36" t="str">
        <f>IF($I$32=MAX('E1_ Gráficos 02'!$A$238:$A$241),VLOOKUP('Estación E1_Resumo 03'!$I$32,'E1_ Gráficos 02'!$A$238:$H$241,2,FALSE),VLOOKUP('Estación E1_Resumo 03'!$H$32,'E1_ Gráficos 02'!$A$238:$H$241,2,FALSE))</f>
        <v>07:00-08:00</v>
      </c>
      <c r="E41" s="36">
        <f>IF($I$32=MAX('E1_ Gráficos 02'!$A$238:$A$241),VLOOKUP('Estación E1_Resumo 03'!$I$32,'E1_ Gráficos 02'!$A$238:$H$241,3,FALSE),VLOOKUP('Estación E1_Resumo 03'!$H$32,'E1_ Gráficos 02'!$A$238:$H$241,3,FALSE))</f>
        <v>618</v>
      </c>
      <c r="F41" s="36">
        <f>IF($I$32=MAX('E1_ Gráficos 02'!$A$238:$A$241),VLOOKUP('Estación E1_Resumo 03'!$I$32,'E1_ Gráficos 02'!$A$238:$H$241,4,FALSE),VLOOKUP('Estación E1_Resumo 03'!$H$32,'E1_ Gráficos 02'!$A$238:$H$241,4,FALSE))</f>
        <v>23</v>
      </c>
      <c r="G41" s="36">
        <f>IF($I$32=MAX('E1_ Gráficos 02'!$A$238:$A$241),VLOOKUP('Estación E1_Resumo 03'!$I$32,'E1_ Gráficos 02'!$A$238:$H$241,5,FALSE),VLOOKUP('Estación E1_Resumo 03'!$H$32,'E1_ Gráficos 02'!$A$238:$H$241,5,FALSE))</f>
        <v>42</v>
      </c>
      <c r="H41" s="36">
        <f>IF($I$32=MAX('E1_ Gráficos 02'!$A$238:$A$241),VLOOKUP('Estación E1_Resumo 03'!$I$32,'E1_ Gráficos 02'!$A$238:$H$241,6,FALSE),VLOOKUP('Estación E1_Resumo 03'!$H$32,'E1_ Gráficos 02'!$A$238:$H$241,6,FALSE))</f>
        <v>0</v>
      </c>
      <c r="I41" s="36">
        <f>IF($I$32=MAX('E1_ Gráficos 02'!$A$238:$A$241),VLOOKUP('Estación E1_Resumo 03'!$I$32,'E1_ Gráficos 02'!$A$238:$H$241,7,FALSE),VLOOKUP('Estación E1_Resumo 03'!$H$32,'E1_ Gráficos 02'!$A$238:$H$241,7,FALSE))</f>
        <v>0</v>
      </c>
      <c r="J41" s="189">
        <f>IF($I$32=MAX('E1_ Gráficos 02'!$A$238:$A$241),VLOOKUP('Estación E1_Resumo 03'!$I$32,'E1_ Gráficos 02'!$A$238:$H$241,8,FALSE),VLOOKUP('Estación E1_Resumo 03'!$H$32,'E1_ Gráficos 02'!$A$238:$H$241,8,FALSE))</f>
        <v>683</v>
      </c>
      <c r="K41" s="177" t="str">
        <f t="shared" si="4"/>
        <v/>
      </c>
    </row>
    <row r="42" spans="2:11" ht="13.5" thickBot="1">
      <c r="B42" s="38">
        <v>40452</v>
      </c>
      <c r="C42" s="192" t="s">
        <v>215</v>
      </c>
      <c r="D42" s="69" t="str">
        <f>IF($I$32=MAX('E1_ Gráficos 02'!$A$275:$A$278),VLOOKUP('Estación E1_Resumo 03'!$I$32,'E1_ Gráficos 02'!$A$275:$H$278,2,FALSE),VLOOKUP('Estación E1_Resumo 03'!$H$32,'E1_ Gráficos 02'!$A$275:$H$278,2,FALSE))</f>
        <v>07:00-08:00</v>
      </c>
      <c r="E42" s="69">
        <f>IF($I$32=MAX('E1_ Gráficos 02'!$A$275:$A$278),VLOOKUP('Estación E1_Resumo 03'!$I$32,'E1_ Gráficos 02'!$A$275:$H$278,3,FALSE),VLOOKUP('Estación E1_Resumo 03'!$H$32,'E1_ Gráficos 02'!$A$275:$H$278,3,FALSE))</f>
        <v>643</v>
      </c>
      <c r="F42" s="69">
        <f>IF($I$32=MAX('E1_ Gráficos 02'!$A$275:$A$278),VLOOKUP('Estación E1_Resumo 03'!$I$32,'E1_ Gráficos 02'!$A$275:$H$278,4,FALSE),VLOOKUP('Estación E1_Resumo 03'!$H$32,'E1_ Gráficos 02'!$A$275:$H$278,4,FALSE))</f>
        <v>20</v>
      </c>
      <c r="G42" s="69">
        <f>IF($I$32=MAX('E1_ Gráficos 02'!$A$275:$A$278),VLOOKUP('Estación E1_Resumo 03'!$I$32,'E1_ Gráficos 02'!$A$275:$H$278,5,FALSE),VLOOKUP('Estación E1_Resumo 03'!$H$32,'E1_ Gráficos 02'!$A$275:$H$278,5,FALSE))</f>
        <v>38</v>
      </c>
      <c r="H42" s="69">
        <f>IF($I$32=MAX('E1_ Gráficos 02'!$A$275:$A$278),VLOOKUP('Estación E1_Resumo 03'!$I$32,'E1_ Gráficos 02'!$A$275:$H$278,6,FALSE),VLOOKUP('Estación E1_Resumo 03'!$H$32,'E1_ Gráficos 02'!$A$275:$H$278,6,FALSE))</f>
        <v>0</v>
      </c>
      <c r="I42" s="69">
        <f>IF($I$32=MAX('E1_ Gráficos 02'!$A$275:$A$278),VLOOKUP('Estación E1_Resumo 03'!$I$32,'E1_ Gráficos 02'!$A$275:$H$278,7,FALSE),VLOOKUP('Estación E1_Resumo 03'!$H$32,'E1_ Gráficos 02'!$A$275:$H$278,7,FALSE))</f>
        <v>1</v>
      </c>
      <c r="J42" s="193">
        <f>IF($I$32=MAX('E1_ Gráficos 02'!$A$275:$A$278),VLOOKUP('Estación E1_Resumo 03'!$I$32,'E1_ Gráficos 02'!$A$275:$H$278,8,FALSE),VLOOKUP('Estación E1_Resumo 03'!$H$32,'E1_ Gráficos 02'!$A$275:$H$278,8,FALSE))</f>
        <v>702</v>
      </c>
      <c r="K42" s="177" t="str">
        <f t="shared" si="4"/>
        <v/>
      </c>
    </row>
    <row r="43" spans="2:11">
      <c r="B43" s="190"/>
      <c r="C43" s="72"/>
      <c r="D43" s="29"/>
    </row>
    <row r="44" spans="2:11" ht="15.75">
      <c r="B44" s="31" t="s">
        <v>206</v>
      </c>
      <c r="C44" s="32"/>
      <c r="D44" s="32"/>
      <c r="E44" s="32"/>
      <c r="H44" s="195">
        <v>3</v>
      </c>
      <c r="I44" s="195">
        <v>1</v>
      </c>
    </row>
    <row r="45" spans="2:11" ht="13.5" thickBot="1">
      <c r="B45" s="32"/>
      <c r="C45" s="32"/>
      <c r="D45" s="32"/>
      <c r="E45" s="32"/>
      <c r="F45" s="32"/>
      <c r="G45" s="32"/>
      <c r="H45" s="32"/>
      <c r="I45" s="32"/>
    </row>
    <row r="46" spans="2:11" ht="12.75" customHeight="1">
      <c r="B46" s="416" t="s">
        <v>197</v>
      </c>
      <c r="C46" s="419" t="s">
        <v>198</v>
      </c>
      <c r="D46" s="413" t="s">
        <v>202</v>
      </c>
      <c r="E46" s="82" t="s">
        <v>201</v>
      </c>
      <c r="F46" s="83"/>
      <c r="G46" s="83"/>
      <c r="H46" s="83"/>
      <c r="I46" s="83"/>
      <c r="J46" s="83"/>
    </row>
    <row r="47" spans="2:11" ht="12.75" customHeight="1" thickBot="1">
      <c r="B47" s="430"/>
      <c r="C47" s="410"/>
      <c r="D47" s="410"/>
      <c r="E47" s="84" t="s">
        <v>199</v>
      </c>
      <c r="F47" s="91" t="s">
        <v>208</v>
      </c>
      <c r="G47" s="91" t="s">
        <v>209</v>
      </c>
      <c r="H47" s="91" t="s">
        <v>172</v>
      </c>
      <c r="I47" s="91" t="s">
        <v>173</v>
      </c>
      <c r="J47" s="92" t="s">
        <v>36</v>
      </c>
    </row>
    <row r="48" spans="2:11">
      <c r="B48" s="204">
        <v>40446</v>
      </c>
      <c r="C48" s="205" t="s">
        <v>38</v>
      </c>
      <c r="D48" s="34" t="str">
        <f>IF($I$44=MAX('E1_ Gráficos 02'!$A$63:$A$66),VLOOKUP('Estación E1_Resumo 03'!$I$44,'E1_ Gráficos 02'!$A$63:$H$66,2,FALSE),VLOOKUP('Estación E1_Resumo 03'!$H$44,'E1_ Gráficos 02'!$A$63:$H$66,2,FALSE))</f>
        <v>17:00-18:00</v>
      </c>
      <c r="E48" s="34">
        <f>IF($I$44=MAX('E1_ Gráficos 02'!$A$63:$A$66),VLOOKUP('Estación E1_Resumo 03'!$I$44,'E1_ Gráficos 02'!$A$63:$H$66,3,FALSE),VLOOKUP('Estación E1_Resumo 03'!$H$44,'E1_ Gráficos 02'!$A$63:$H$66,3,FALSE))</f>
        <v>615</v>
      </c>
      <c r="F48" s="33">
        <f>IF($I$44=MAX('E1_ Gráficos 02'!$A$63:$A$66),VLOOKUP('Estación E1_Resumo 03'!$I$44,'E1_ Gráficos 02'!$A$63:$H$66,4,FALSE),VLOOKUP('Estación E1_Resumo 03'!$H$44,'E1_ Gráficos 02'!$A$63:$H$66,4,FALSE))</f>
        <v>5</v>
      </c>
      <c r="G48" s="35">
        <f>IF($I$44=MAX('E1_ Gráficos 02'!$A$63:$A$66),VLOOKUP('Estación E1_Resumo 03'!$I$44,'E1_ Gráficos 02'!$A$63:$H$66,5,FALSE),VLOOKUP('Estación E1_Resumo 03'!$H$44,'E1_ Gráficos 02'!$A$63:$H$66,5,FALSE))</f>
        <v>24</v>
      </c>
      <c r="H48" s="35">
        <f>IF($I$44=MAX('E1_ Gráficos 02'!$A$63:$A$66),VLOOKUP('Estación E1_Resumo 03'!$I$44,'E1_ Gráficos 02'!$A$63:$H$66,6,FALSE),VLOOKUP('Estación E1_Resumo 03'!$H$44,'E1_ Gráficos 02'!$A$63:$H$66,6,FALSE))</f>
        <v>6</v>
      </c>
      <c r="I48" s="35">
        <f>IF($I$44=MAX('E1_ Gráficos 02'!$A$63:$A$66),VLOOKUP('Estación E1_Resumo 03'!$I$44,'E1_ Gráficos 02'!$A$63:$H$66,7,FALSE),VLOOKUP('Estación E1_Resumo 03'!$H$44,'E1_ Gráficos 02'!$A$63:$H$66,7,FALSE))</f>
        <v>0</v>
      </c>
      <c r="J48" s="35">
        <f>IF($I$44=MAX('E1_ Gráficos 02'!$A$63:$A$66),VLOOKUP('Estación E1_Resumo 03'!$I$44,'E1_ Gráficos 02'!$A$63:$H$66,8,FALSE),VLOOKUP('Estación E1_Resumo 03'!$H$44,'E1_ Gráficos 02'!$A$63:$H$66,8,FALSE))</f>
        <v>650</v>
      </c>
      <c r="K48" s="177" t="str">
        <f>IF(J48=MAX($J$48:$J$54),1,"")</f>
        <v/>
      </c>
    </row>
    <row r="49" spans="2:11">
      <c r="B49" s="37">
        <v>40447</v>
      </c>
      <c r="C49" s="78" t="s">
        <v>39</v>
      </c>
      <c r="D49" s="36" t="str">
        <f>IF($I$44=MAX('E1_ Gráficos 02'!$A$100:$A$103),VLOOKUP('Estación E1_Resumo 03'!$I$44,'E1_ Gráficos 02'!$A$100:$H$103,2,FALSE),VLOOKUP('Estación E1_Resumo 03'!$H$44,'E1_ Gráficos 02'!$A$100:$H$103,2,FALSE))</f>
        <v>18:00-19:00</v>
      </c>
      <c r="E49" s="36">
        <f>IF($I$44=MAX('E1_ Gráficos 02'!$A$100:$A$103),VLOOKUP('Estación E1_Resumo 03'!$I$44,'E1_ Gráficos 02'!$A$100:$H$103,3,FALSE),VLOOKUP('Estación E1_Resumo 03'!$H$44,'E1_ Gráficos 02'!$A$100:$H$103,3,FALSE))</f>
        <v>697</v>
      </c>
      <c r="F49" s="194">
        <f>IF($I$44=MAX('E1_ Gráficos 02'!$A$100:$A$103),VLOOKUP('Estación E1_Resumo 03'!$I$44,'E1_ Gráficos 02'!$A$100:$H$103,4,FALSE),VLOOKUP('Estación E1_Resumo 03'!$H$44,'E1_ Gráficos 02'!$A$100:$H$103,4,FALSE))</f>
        <v>9</v>
      </c>
      <c r="G49" s="189">
        <f>IF($I$44=MAX('E1_ Gráficos 02'!$A$100:$A$103),VLOOKUP('Estación E1_Resumo 03'!$I$44,'E1_ Gráficos 02'!$A$100:$H$103,5,FALSE),VLOOKUP('Estación E1_Resumo 03'!$H$44,'E1_ Gráficos 02'!$A$100:$H$103,5,FALSE))</f>
        <v>5</v>
      </c>
      <c r="H49" s="189">
        <f>IF($I$44=MAX('E1_ Gráficos 02'!$A$100:$A$103),VLOOKUP('Estación E1_Resumo 03'!$I$44,'E1_ Gráficos 02'!$A$100:$H$103,6,FALSE),VLOOKUP('Estación E1_Resumo 03'!$H$44,'E1_ Gráficos 02'!$A$100:$H$103,6,FALSE))</f>
        <v>2</v>
      </c>
      <c r="I49" s="189">
        <f>IF($I$44=MAX('E1_ Gráficos 02'!$A$100:$A$103),VLOOKUP('Estación E1_Resumo 03'!$I$44,'E1_ Gráficos 02'!$A$100:$H$103,7,FALSE),VLOOKUP('Estación E1_Resumo 03'!$H$44,'E1_ Gráficos 02'!$A$100:$H$103,7,FALSE))</f>
        <v>0</v>
      </c>
      <c r="J49" s="189">
        <f>IF($I$44=MAX('E1_ Gráficos 02'!$A$100:$A$103),VLOOKUP('Estación E1_Resumo 03'!$I$44,'E1_ Gráficos 02'!$A$100:$H$103,8,FALSE),VLOOKUP('Estación E1_Resumo 03'!$H$44,'E1_ Gráficos 02'!$A$100:$H$103,8,FALSE))</f>
        <v>713</v>
      </c>
      <c r="K49" s="177">
        <f t="shared" ref="K49:K54" si="5">IF(J49=MAX($J$48:$J$54),1,"")</f>
        <v>1</v>
      </c>
    </row>
    <row r="50" spans="2:11">
      <c r="B50" s="37">
        <v>40448</v>
      </c>
      <c r="C50" s="78" t="s">
        <v>212</v>
      </c>
      <c r="D50" s="36" t="str">
        <f>IF($I$44=MAX('E1_ Gráficos 02'!$A$137:$A$140),VLOOKUP('Estación E1_Resumo 03'!$I$44,'E1_ Gráficos 02'!$A$137:$H$140,2,FALSE),VLOOKUP('Estación E1_Resumo 03'!$H$44,'E1_ Gráficos 02'!$A$137:$H$140,2,FALSE))</f>
        <v>18:00-19:00</v>
      </c>
      <c r="E50" s="36">
        <f>IF($I$44=MAX('E1_ Gráficos 02'!$A$137:$A$140),VLOOKUP('Estación E1_Resumo 03'!$I$44,'E1_ Gráficos 02'!$A$137:$H$140,3,FALSE),VLOOKUP('Estación E1_Resumo 03'!$H$44,'E1_ Gráficos 02'!$A$137:$H$140,3,FALSE))</f>
        <v>620</v>
      </c>
      <c r="F50" s="194">
        <f>IF($I$44=MAX('E1_ Gráficos 02'!$A$137:$A$140),VLOOKUP('Estación E1_Resumo 03'!$I$44,'E1_ Gráficos 02'!$A$137:$H$140,4,FALSE),VLOOKUP('Estación E1_Resumo 03'!$H$44,'E1_ Gráficos 02'!$A$137:$H$140,4,FALSE))</f>
        <v>11</v>
      </c>
      <c r="G50" s="189">
        <f>IF($I$44=MAX('E1_ Gráficos 02'!$A$137:$A$140),VLOOKUP('Estación E1_Resumo 03'!$I$44,'E1_ Gráficos 02'!$A$137:$H$140,5,FALSE),VLOOKUP('Estación E1_Resumo 03'!$H$44,'E1_ Gráficos 02'!$A$137:$H$140,5,FALSE))</f>
        <v>31</v>
      </c>
      <c r="H50" s="189">
        <f>IF($I$44=MAX('E1_ Gráficos 02'!$A$137:$A$140),VLOOKUP('Estación E1_Resumo 03'!$I$44,'E1_ Gráficos 02'!$A$137:$H$140,6,FALSE),VLOOKUP('Estación E1_Resumo 03'!$H$44,'E1_ Gráficos 02'!$A$137:$H$140,6,FALSE))</f>
        <v>1</v>
      </c>
      <c r="I50" s="189">
        <f>IF($I$44=MAX('E1_ Gráficos 02'!$A$137:$A$140),VLOOKUP('Estación E1_Resumo 03'!$I$44,'E1_ Gráficos 02'!$A$137:$H$140,7,FALSE),VLOOKUP('Estación E1_Resumo 03'!$H$44,'E1_ Gráficos 02'!$A$137:$H$140,7,FALSE))</f>
        <v>0</v>
      </c>
      <c r="J50" s="189">
        <f>IF($I$44=MAX('E1_ Gráficos 02'!$A$137:$A$140),VLOOKUP('Estación E1_Resumo 03'!$I$44,'E1_ Gráficos 02'!$A$137:$H$140,8,FALSE),VLOOKUP('Estación E1_Resumo 03'!$H$44,'E1_ Gráficos 02'!$A$137:$H$140,8,FALSE))</f>
        <v>663</v>
      </c>
      <c r="K50" s="177" t="str">
        <f t="shared" si="5"/>
        <v/>
      </c>
    </row>
    <row r="51" spans="2:11" s="32" customFormat="1">
      <c r="B51" s="37">
        <v>40449</v>
      </c>
      <c r="C51" s="78" t="s">
        <v>213</v>
      </c>
      <c r="D51" s="36" t="str">
        <f>IF($I$44=MAX('E1_ Gráficos 02'!$A$174:$A$177),VLOOKUP('Estación E1_Resumo 03'!$I$44,'E1_ Gráficos 02'!$A$174:$H$177,2,FALSE),VLOOKUP('Estación E1_Resumo 03'!$H$44,'E1_ Gráficos 02'!$A$174:$H$177,2,FALSE))</f>
        <v>18:00-19:00</v>
      </c>
      <c r="E51" s="36">
        <f>IF($I$44=MAX('E1_ Gráficos 02'!$A$174:$A$177),VLOOKUP('Estación E1_Resumo 03'!$I$44,'E1_ Gráficos 02'!$A$174:$H$177,3,FALSE),VLOOKUP('Estación E1_Resumo 03'!$H$44,'E1_ Gráficos 02'!$A$174:$H$177,3,FALSE))</f>
        <v>533</v>
      </c>
      <c r="F51" s="194">
        <f>IF($I$44=MAX('E1_ Gráficos 02'!$A$174:$A$177),VLOOKUP('Estación E1_Resumo 03'!$I$44,'E1_ Gráficos 02'!$A$174:$H$177,4,FALSE),VLOOKUP('Estación E1_Resumo 03'!$H$44,'E1_ Gráficos 02'!$A$174:$H$177,4,FALSE))</f>
        <v>8</v>
      </c>
      <c r="G51" s="189">
        <f>IF($I$44=MAX('E1_ Gráficos 02'!$A$174:$A$177),VLOOKUP('Estación E1_Resumo 03'!$I$44,'E1_ Gráficos 02'!$A$174:$H$177,5,FALSE),VLOOKUP('Estación E1_Resumo 03'!$H$44,'E1_ Gráficos 02'!$A$174:$H$177,5,FALSE))</f>
        <v>44</v>
      </c>
      <c r="H51" s="189">
        <f>IF($I$44=MAX('E1_ Gráficos 02'!$A$174:$A$177),VLOOKUP('Estación E1_Resumo 03'!$I$44,'E1_ Gráficos 02'!$A$174:$H$177,6,FALSE),VLOOKUP('Estación E1_Resumo 03'!$H$44,'E1_ Gráficos 02'!$A$174:$H$177,6,FALSE))</f>
        <v>0</v>
      </c>
      <c r="I51" s="189">
        <f>IF($I$44=MAX('E1_ Gráficos 02'!$A$174:$A$177),VLOOKUP('Estación E1_Resumo 03'!$I$44,'E1_ Gráficos 02'!$A$174:$H$177,7,FALSE),VLOOKUP('Estación E1_Resumo 03'!$H$44,'E1_ Gráficos 02'!$A$174:$H$177,7,FALSE))</f>
        <v>0</v>
      </c>
      <c r="J51" s="189">
        <f>IF($I$44=MAX('E1_ Gráficos 02'!$A$174:$A$177),VLOOKUP('Estación E1_Resumo 03'!$I$44,'E1_ Gráficos 02'!$A$174:$H$177,8,FALSE),VLOOKUP('Estación E1_Resumo 03'!$H$44,'E1_ Gráficos 02'!$A$174:$H$177,8,FALSE))</f>
        <v>585</v>
      </c>
      <c r="K51" s="177" t="str">
        <f t="shared" si="5"/>
        <v/>
      </c>
    </row>
    <row r="52" spans="2:11">
      <c r="B52" s="37">
        <v>40450</v>
      </c>
      <c r="C52" s="78" t="s">
        <v>214</v>
      </c>
      <c r="D52" s="36" t="str">
        <f>IF($I$44=MAX('E1_ Gráficos 02'!$A$211:$A$214),VLOOKUP('Estación E1_Resumo 03'!$I$44,'E1_ Gráficos 02'!$A$211:$H$214,2,FALSE),VLOOKUP('Estación E1_Resumo 03'!$H$44,'E1_ Gráficos 02'!$A$211:$H$214,2,FALSE))</f>
        <v>18:00-19:00</v>
      </c>
      <c r="E52" s="36">
        <f>IF($I$44=MAX('E1_ Gráficos 02'!$A$211:$A$214),VLOOKUP('Estación E1_Resumo 03'!$I$44,'E1_ Gráficos 02'!$A$211:$H$214,3,FALSE),VLOOKUP('Estación E1_Resumo 03'!$H$44,'E1_ Gráficos 02'!$A$211:$H$214,3,FALSE))</f>
        <v>543</v>
      </c>
      <c r="F52" s="194">
        <f>IF($I$44=MAX('E1_ Gráficos 02'!$A$211:$A$214),VLOOKUP('Estación E1_Resumo 03'!$I$44,'E1_ Gráficos 02'!$A$211:$H$214,4,FALSE),VLOOKUP('Estación E1_Resumo 03'!$H$44,'E1_ Gráficos 02'!$A$211:$H$214,4,FALSE))</f>
        <v>10</v>
      </c>
      <c r="G52" s="189">
        <f>IF($I$44=MAX('E1_ Gráficos 02'!$A$211:$A$214),VLOOKUP('Estación E1_Resumo 03'!$I$44,'E1_ Gráficos 02'!$A$211:$H$214,5,FALSE),VLOOKUP('Estación E1_Resumo 03'!$H$44,'E1_ Gráficos 02'!$A$211:$H$214,5,FALSE))</f>
        <v>44</v>
      </c>
      <c r="H52" s="189">
        <f>IF($I$44=MAX('E1_ Gráficos 02'!$A$211:$A$214),VLOOKUP('Estación E1_Resumo 03'!$I$44,'E1_ Gráficos 02'!$A$211:$H$214,6,FALSE),VLOOKUP('Estación E1_Resumo 03'!$H$44,'E1_ Gráficos 02'!$A$211:$H$214,6,FALSE))</f>
        <v>22</v>
      </c>
      <c r="I52" s="189">
        <f>IF($I$44=MAX('E1_ Gráficos 02'!$A$211:$A$214),VLOOKUP('Estación E1_Resumo 03'!$I$44,'E1_ Gráficos 02'!$A$211:$H$214,7,FALSE),VLOOKUP('Estación E1_Resumo 03'!$H$44,'E1_ Gráficos 02'!$A$211:$H$214,7,FALSE))</f>
        <v>0</v>
      </c>
      <c r="J52" s="189">
        <f>IF($I$44=MAX('E1_ Gráficos 02'!$A$211:$A$214),VLOOKUP('Estación E1_Resumo 03'!$I$44,'E1_ Gráficos 02'!$A$211:$H$214,8,FALSE),VLOOKUP('Estación E1_Resumo 03'!$H$44,'E1_ Gráficos 02'!$A$211:$H$214,8,FALSE))</f>
        <v>619</v>
      </c>
      <c r="K52" s="177" t="str">
        <f t="shared" si="5"/>
        <v/>
      </c>
    </row>
    <row r="53" spans="2:11">
      <c r="B53" s="37">
        <v>40451</v>
      </c>
      <c r="C53" s="78" t="s">
        <v>216</v>
      </c>
      <c r="D53" s="36" t="str">
        <f>IF($I$44=MAX('E1_ Gráficos 02'!$A$248:$A$251),VLOOKUP('Estación E1_Resumo 03'!$I$44,'E1_ Gráficos 02'!$A$248:$H$251,2,FALSE),VLOOKUP('Estación E1_Resumo 03'!$H$44,'E1_ Gráficos 02'!$A$248:$H$251,2,FALSE))</f>
        <v>18:00-19:00</v>
      </c>
      <c r="E53" s="36">
        <f>IF($I$44=MAX('E1_ Gráficos 02'!$A$248:$A$251),VLOOKUP('Estación E1_Resumo 03'!$I$44,'E1_ Gráficos 02'!$A$248:$H$251,3,FALSE),VLOOKUP('Estación E1_Resumo 03'!$H$44,'E1_ Gráficos 02'!$A$248:$H$251,3,FALSE))</f>
        <v>544</v>
      </c>
      <c r="F53" s="194">
        <f>IF($I$44=MAX('E1_ Gráficos 02'!$A$248:$A$251),VLOOKUP('Estación E1_Resumo 03'!$I$44,'E1_ Gráficos 02'!$A$248:$H$251,4,FALSE),VLOOKUP('Estación E1_Resumo 03'!$H$44,'E1_ Gráficos 02'!$A$248:$H$251,4,FALSE))</f>
        <v>5</v>
      </c>
      <c r="G53" s="189">
        <f>IF($I$44=MAX('E1_ Gráficos 02'!$A$248:$A$251),VLOOKUP('Estación E1_Resumo 03'!$I$44,'E1_ Gráficos 02'!$A$248:$H$251,5,FALSE),VLOOKUP('Estación E1_Resumo 03'!$H$44,'E1_ Gráficos 02'!$A$248:$H$251,5,FALSE))</f>
        <v>55</v>
      </c>
      <c r="H53" s="189">
        <f>IF($I$44=MAX('E1_ Gráficos 02'!$A$248:$A$251),VLOOKUP('Estación E1_Resumo 03'!$I$44,'E1_ Gráficos 02'!$A$248:$H$251,6,FALSE),VLOOKUP('Estación E1_Resumo 03'!$H$44,'E1_ Gráficos 02'!$A$248:$H$251,6,FALSE))</f>
        <v>41</v>
      </c>
      <c r="I53" s="189">
        <f>IF($I$44=MAX('E1_ Gráficos 02'!$A$248:$A$251),VLOOKUP('Estación E1_Resumo 03'!$I$44,'E1_ Gráficos 02'!$A$248:$H$251,7,FALSE),VLOOKUP('Estación E1_Resumo 03'!$H$44,'E1_ Gráficos 02'!$A$248:$H$251,7,FALSE))</f>
        <v>0</v>
      </c>
      <c r="J53" s="189">
        <f>IF($I$44=MAX('E1_ Gráficos 02'!$A$248:$A$251),VLOOKUP('Estación E1_Resumo 03'!$I$44,'E1_ Gráficos 02'!$A$248:$H$251,8,FALSE),VLOOKUP('Estación E1_Resumo 03'!$H$44,'E1_ Gráficos 02'!$A$248:$H$251,8,FALSE))</f>
        <v>645</v>
      </c>
      <c r="K53" s="177" t="str">
        <f t="shared" si="5"/>
        <v/>
      </c>
    </row>
    <row r="54" spans="2:11" ht="13.5" thickBot="1">
      <c r="B54" s="38">
        <v>40452</v>
      </c>
      <c r="C54" s="192" t="s">
        <v>215</v>
      </c>
      <c r="D54" s="69" t="str">
        <f>IF($I$44=MAX('E1_ Gráficos 02'!$A$285:$A$288),VLOOKUP('Estación E1_Resumo 03'!$I$44,'E1_ Gráficos 02'!$A$285:$H$288,2,FALSE),VLOOKUP('Estación E1_Resumo 03'!$H$44,'E1_ Gráficos 02'!$A$285:$H$288,2,FALSE))</f>
        <v>18:00-19:00</v>
      </c>
      <c r="E54" s="69">
        <f>IF($I$44=MAX('E1_ Gráficos 02'!$A$285:$A$288),VLOOKUP('Estación E1_Resumo 03'!$I$44,'E1_ Gráficos 02'!$A$285:$H$288,3,FALSE),VLOOKUP('Estación E1_Resumo 03'!$H$44,'E1_ Gráficos 02'!$A$285:$H$288,3,FALSE))</f>
        <v>565</v>
      </c>
      <c r="F54" s="28">
        <f>IF($I$44=MAX('E1_ Gráficos 02'!$A$285:$A$288),VLOOKUP('Estación E1_Resumo 03'!$I$44,'E1_ Gráficos 02'!$A$285:$H$288,4,FALSE),VLOOKUP('Estación E1_Resumo 03'!$H$44,'E1_ Gráficos 02'!$A$285:$H$288,4,FALSE))</f>
        <v>7</v>
      </c>
      <c r="G54" s="193">
        <f>IF($I$44=MAX('E1_ Gráficos 02'!$A$285:$A$288),VLOOKUP('Estación E1_Resumo 03'!$I$44,'E1_ Gráficos 02'!$A$285:$H$288,5,FALSE),VLOOKUP('Estación E1_Resumo 03'!$H$44,'E1_ Gráficos 02'!$A$285:$H$288,5,FALSE))</f>
        <v>39</v>
      </c>
      <c r="H54" s="193">
        <f>IF($I$44=MAX('E1_ Gráficos 02'!$A$285:$A$288),VLOOKUP('Estación E1_Resumo 03'!$I$44,'E1_ Gráficos 02'!$A$285:$H$288,6,FALSE),VLOOKUP('Estación E1_Resumo 03'!$H$44,'E1_ Gráficos 02'!$A$285:$H$288,6,FALSE))</f>
        <v>25</v>
      </c>
      <c r="I54" s="193">
        <f>IF($I$44=MAX('E1_ Gráficos 02'!$A$285:$A$288),VLOOKUP('Estación E1_Resumo 03'!$I$44,'E1_ Gráficos 02'!$A$285:$H$288,7,FALSE),VLOOKUP('Estación E1_Resumo 03'!$H$44,'E1_ Gráficos 02'!$A$285:$H$288,7,FALSE))</f>
        <v>0</v>
      </c>
      <c r="J54" s="193">
        <f>IF($I$44=MAX('E1_ Gráficos 02'!$A$285:$A$288),VLOOKUP('Estación E1_Resumo 03'!$I$44,'E1_ Gráficos 02'!$A$285:$H$288,8,FALSE),VLOOKUP('Estación E1_Resumo 03'!$H$44,'E1_ Gráficos 02'!$A$285:$H$288,8,FALSE))</f>
        <v>636</v>
      </c>
      <c r="K54" s="177" t="str">
        <f t="shared" si="5"/>
        <v/>
      </c>
    </row>
    <row r="55" spans="2:11">
      <c r="B55" s="190"/>
      <c r="C55" s="72"/>
      <c r="D55" s="29"/>
    </row>
  </sheetData>
  <mergeCells count="13">
    <mergeCell ref="G2:H2"/>
    <mergeCell ref="B46:B47"/>
    <mergeCell ref="C46:C47"/>
    <mergeCell ref="D46:D47"/>
    <mergeCell ref="B34:B35"/>
    <mergeCell ref="C34:C35"/>
    <mergeCell ref="D34:D35"/>
    <mergeCell ref="B22:B23"/>
    <mergeCell ref="C22:C23"/>
    <mergeCell ref="D22:D23"/>
    <mergeCell ref="B9:B10"/>
    <mergeCell ref="C9:C10"/>
    <mergeCell ref="D9:D10"/>
  </mergeCells>
  <conditionalFormatting sqref="B11:J11">
    <cfRule type="expression" dxfId="27" priority="32">
      <formula>$K11=1</formula>
    </cfRule>
  </conditionalFormatting>
  <conditionalFormatting sqref="B12:J12">
    <cfRule type="expression" dxfId="26" priority="31">
      <formula>$K12=1</formula>
    </cfRule>
  </conditionalFormatting>
  <conditionalFormatting sqref="B13:J13">
    <cfRule type="expression" dxfId="25" priority="30">
      <formula>$K13=1</formula>
    </cfRule>
  </conditionalFormatting>
  <conditionalFormatting sqref="B14:J14">
    <cfRule type="expression" dxfId="24" priority="29">
      <formula>$K14=1</formula>
    </cfRule>
  </conditionalFormatting>
  <conditionalFormatting sqref="B15:J15">
    <cfRule type="expression" dxfId="23" priority="28">
      <formula>$K15=1</formula>
    </cfRule>
  </conditionalFormatting>
  <conditionalFormatting sqref="B16:J16">
    <cfRule type="expression" dxfId="22" priority="27">
      <formula>$K16=1</formula>
    </cfRule>
  </conditionalFormatting>
  <conditionalFormatting sqref="B17:J17">
    <cfRule type="expression" dxfId="21" priority="26">
      <formula>$K17=1</formula>
    </cfRule>
  </conditionalFormatting>
  <conditionalFormatting sqref="B24:J24">
    <cfRule type="expression" dxfId="20" priority="21">
      <formula>$K24=1</formula>
    </cfRule>
  </conditionalFormatting>
  <conditionalFormatting sqref="B25:J25">
    <cfRule type="expression" dxfId="19" priority="20">
      <formula>$K25=1</formula>
    </cfRule>
  </conditionalFormatting>
  <conditionalFormatting sqref="B26:J26">
    <cfRule type="expression" dxfId="18" priority="19">
      <formula>$K26=1</formula>
    </cfRule>
  </conditionalFormatting>
  <conditionalFormatting sqref="B27:J27">
    <cfRule type="expression" dxfId="17" priority="18">
      <formula>$K27=1</formula>
    </cfRule>
  </conditionalFormatting>
  <conditionalFormatting sqref="B28:J28">
    <cfRule type="expression" dxfId="16" priority="17">
      <formula>$K28=1</formula>
    </cfRule>
  </conditionalFormatting>
  <conditionalFormatting sqref="B29:J29">
    <cfRule type="expression" dxfId="15" priority="16">
      <formula>$K29=1</formula>
    </cfRule>
  </conditionalFormatting>
  <conditionalFormatting sqref="B30:J30">
    <cfRule type="expression" dxfId="14" priority="15">
      <formula>$K30=1</formula>
    </cfRule>
  </conditionalFormatting>
  <conditionalFormatting sqref="B36:J36">
    <cfRule type="expression" dxfId="13" priority="14">
      <formula>$K36=1</formula>
    </cfRule>
  </conditionalFormatting>
  <conditionalFormatting sqref="B37:J37">
    <cfRule type="expression" dxfId="12" priority="13">
      <formula>$K37=1</formula>
    </cfRule>
  </conditionalFormatting>
  <conditionalFormatting sqref="B38:J38">
    <cfRule type="expression" dxfId="11" priority="12">
      <formula>$K38=1</formula>
    </cfRule>
  </conditionalFormatting>
  <conditionalFormatting sqref="B39:J39">
    <cfRule type="expression" dxfId="10" priority="11">
      <formula>$K39=1</formula>
    </cfRule>
  </conditionalFormatting>
  <conditionalFormatting sqref="B40:J40">
    <cfRule type="expression" dxfId="9" priority="10">
      <formula>$K40=1</formula>
    </cfRule>
  </conditionalFormatting>
  <conditionalFormatting sqref="B41:J41">
    <cfRule type="expression" dxfId="8" priority="9">
      <formula>$K41=1</formula>
    </cfRule>
  </conditionalFormatting>
  <conditionalFormatting sqref="B42:J42">
    <cfRule type="expression" dxfId="7" priority="8">
      <formula>$K42=1</formula>
    </cfRule>
  </conditionalFormatting>
  <conditionalFormatting sqref="B48:J48">
    <cfRule type="expression" dxfId="6" priority="7">
      <formula>$K48=1</formula>
    </cfRule>
  </conditionalFormatting>
  <conditionalFormatting sqref="B49:J49">
    <cfRule type="expression" dxfId="5" priority="6">
      <formula>$K49=1</formula>
    </cfRule>
  </conditionalFormatting>
  <conditionalFormatting sqref="B50:J50">
    <cfRule type="expression" dxfId="4" priority="5">
      <formula>$K50=1</formula>
    </cfRule>
  </conditionalFormatting>
  <conditionalFormatting sqref="B51:J51">
    <cfRule type="expression" dxfId="3" priority="4">
      <formula>$K51=1</formula>
    </cfRule>
  </conditionalFormatting>
  <conditionalFormatting sqref="B52:J52">
    <cfRule type="expression" dxfId="2" priority="3">
      <formula>$K52=1</formula>
    </cfRule>
  </conditionalFormatting>
  <conditionalFormatting sqref="B53:J53">
    <cfRule type="expression" dxfId="1" priority="2">
      <formula>$K53=1</formula>
    </cfRule>
  </conditionalFormatting>
  <conditionalFormatting sqref="B54:J54">
    <cfRule type="expression" dxfId="0" priority="1">
      <formula>$K54=1</formula>
    </cfRule>
  </conditionalFormatting>
  <pageMargins left="0.511811024" right="0.511811024" top="0.78740157499999996" bottom="0.78740157499999996" header="0.31496062000000002" footer="0.31496062000000002"/>
  <pageSetup orientation="portrait" r:id="rId1"/>
  <ignoredErrors>
    <ignoredError sqref="D37:J3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2:AB76"/>
  <sheetViews>
    <sheetView showGridLines="0" topLeftCell="A58" zoomScale="70" zoomScaleNormal="70" workbookViewId="0">
      <selection activeCell="B99" sqref="B99"/>
    </sheetView>
  </sheetViews>
  <sheetFormatPr defaultRowHeight="12.75"/>
  <cols>
    <col min="1" max="1" width="1.28515625" customWidth="1"/>
    <col min="2" max="2" width="13.42578125" customWidth="1"/>
    <col min="3" max="4" width="11.42578125" customWidth="1"/>
    <col min="5" max="8" width="9.42578125" customWidth="1"/>
    <col min="9" max="27" width="8.85546875" customWidth="1"/>
    <col min="28" max="28" width="9.7109375" customWidth="1"/>
  </cols>
  <sheetData>
    <row r="2" spans="1:28" ht="20.25">
      <c r="B2" s="3" t="str">
        <f>'Estación E1_Resumo 03'!B2</f>
        <v>ESTUDO DE CONTAGENS DE FLUXO VEICULAR</v>
      </c>
      <c r="C2" s="3"/>
      <c r="K2" s="403" t="s">
        <v>207</v>
      </c>
      <c r="L2" s="404"/>
    </row>
    <row r="3" spans="1:28">
      <c r="B3" s="4" t="str">
        <f>'Estación E1_Resumo 03'!B3</f>
        <v>VIA</v>
      </c>
      <c r="C3" s="206" t="str">
        <f>'Estación E1_Resumo 03'!C3</f>
        <v>Av. Néstor Gambetta</v>
      </c>
    </row>
    <row r="4" spans="1:28">
      <c r="B4" s="4" t="str">
        <f>'Estación E1_Resumo 03'!B4</f>
        <v>LOCALIZAÇÃO</v>
      </c>
      <c r="C4" s="206" t="str">
        <f>'Estación E1_Resumo 03'!C4</f>
        <v>Grifo Repsol - AAHH Escudero (Km. 3 + 400)</v>
      </c>
      <c r="F4" s="213"/>
      <c r="G4" s="213"/>
      <c r="H4" s="90"/>
      <c r="I4" s="90"/>
    </row>
    <row r="5" spans="1:28">
      <c r="B5" s="4" t="str">
        <f>'Estación E1_Resumo 03'!B5</f>
        <v>SENTIDO</v>
      </c>
      <c r="C5" s="206" t="str">
        <f>'Estación E1_Resumo 03'!C5</f>
        <v>Panamericana Norte a Ventanilla</v>
      </c>
    </row>
    <row r="6" spans="1:28">
      <c r="B6" s="11"/>
      <c r="C6" s="12"/>
    </row>
    <row r="7" spans="1:28" ht="16.5" thickBot="1">
      <c r="B7" s="31" t="s">
        <v>203</v>
      </c>
      <c r="C7" s="12"/>
    </row>
    <row r="8" spans="1:28" ht="12.75" customHeight="1">
      <c r="A8" s="2"/>
      <c r="B8" s="416" t="s">
        <v>197</v>
      </c>
      <c r="C8" s="419" t="s">
        <v>241</v>
      </c>
      <c r="D8" s="421" t="s">
        <v>35</v>
      </c>
      <c r="E8" s="224" t="s">
        <v>199</v>
      </c>
      <c r="F8" s="225"/>
      <c r="G8" s="225"/>
      <c r="H8" s="226"/>
      <c r="I8" s="83" t="s">
        <v>218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435" t="s">
        <v>223</v>
      </c>
    </row>
    <row r="9" spans="1:28" ht="12.75" customHeight="1">
      <c r="A9" s="2"/>
      <c r="B9" s="417"/>
      <c r="C9" s="395"/>
      <c r="D9" s="422"/>
      <c r="E9" s="394" t="s">
        <v>219</v>
      </c>
      <c r="F9" s="394" t="s">
        <v>220</v>
      </c>
      <c r="G9" s="394" t="s">
        <v>221</v>
      </c>
      <c r="H9" s="394" t="s">
        <v>222</v>
      </c>
      <c r="I9" s="221" t="s">
        <v>208</v>
      </c>
      <c r="J9" s="222"/>
      <c r="K9" s="223"/>
      <c r="L9" s="221" t="s">
        <v>209</v>
      </c>
      <c r="M9" s="222"/>
      <c r="N9" s="222"/>
      <c r="O9" s="223"/>
      <c r="P9" s="221" t="s">
        <v>172</v>
      </c>
      <c r="Q9" s="222"/>
      <c r="R9" s="222"/>
      <c r="S9" s="222"/>
      <c r="T9" s="222"/>
      <c r="U9" s="222"/>
      <c r="V9" s="223"/>
      <c r="W9" s="221" t="s">
        <v>173</v>
      </c>
      <c r="X9" s="222"/>
      <c r="Y9" s="222"/>
      <c r="Z9" s="222"/>
      <c r="AA9" s="222"/>
      <c r="AB9" s="436"/>
    </row>
    <row r="10" spans="1:28" ht="12.75" customHeight="1" thickBot="1">
      <c r="A10" s="2"/>
      <c r="B10" s="430"/>
      <c r="C10" s="410"/>
      <c r="D10" s="434"/>
      <c r="E10" s="410"/>
      <c r="F10" s="410"/>
      <c r="G10" s="410"/>
      <c r="H10" s="410"/>
      <c r="I10" s="227" t="s">
        <v>58</v>
      </c>
      <c r="J10" s="92" t="s">
        <v>59</v>
      </c>
      <c r="K10" s="92" t="s">
        <v>60</v>
      </c>
      <c r="L10" s="92" t="s">
        <v>61</v>
      </c>
      <c r="M10" s="92" t="s">
        <v>62</v>
      </c>
      <c r="N10" s="92" t="s">
        <v>63</v>
      </c>
      <c r="O10" s="92" t="s">
        <v>44</v>
      </c>
      <c r="P10" s="92" t="s">
        <v>64</v>
      </c>
      <c r="Q10" s="92" t="s">
        <v>65</v>
      </c>
      <c r="R10" s="92" t="s">
        <v>66</v>
      </c>
      <c r="S10" s="92" t="s">
        <v>67</v>
      </c>
      <c r="T10" s="92" t="s">
        <v>68</v>
      </c>
      <c r="U10" s="92" t="s">
        <v>69</v>
      </c>
      <c r="V10" s="92" t="s">
        <v>70</v>
      </c>
      <c r="W10" s="92" t="s">
        <v>71</v>
      </c>
      <c r="X10" s="92" t="s">
        <v>72</v>
      </c>
      <c r="Y10" s="92" t="s">
        <v>73</v>
      </c>
      <c r="Z10" s="92" t="s">
        <v>74</v>
      </c>
      <c r="AA10" s="92" t="s">
        <v>75</v>
      </c>
      <c r="AB10" s="437"/>
    </row>
    <row r="11" spans="1:28">
      <c r="B11" s="181">
        <f>B24</f>
        <v>40446</v>
      </c>
      <c r="C11" s="182" t="str">
        <f t="shared" ref="C11:AB11" si="0">C24</f>
        <v>Sábado</v>
      </c>
      <c r="D11" s="228" t="str">
        <f t="shared" si="0"/>
        <v>00:00 - 24:00</v>
      </c>
      <c r="E11" s="184">
        <f t="shared" si="0"/>
        <v>8361</v>
      </c>
      <c r="F11" s="184">
        <f t="shared" si="0"/>
        <v>504</v>
      </c>
      <c r="G11" s="184">
        <f t="shared" si="0"/>
        <v>90</v>
      </c>
      <c r="H11" s="184">
        <f t="shared" si="0"/>
        <v>579</v>
      </c>
      <c r="I11" s="184">
        <f t="shared" si="0"/>
        <v>99</v>
      </c>
      <c r="J11" s="23">
        <f t="shared" si="0"/>
        <v>6</v>
      </c>
      <c r="K11" s="23">
        <f t="shared" si="0"/>
        <v>5</v>
      </c>
      <c r="L11" s="23">
        <f t="shared" si="0"/>
        <v>377</v>
      </c>
      <c r="M11" s="23">
        <f t="shared" si="0"/>
        <v>58</v>
      </c>
      <c r="N11" s="23">
        <f t="shared" si="0"/>
        <v>2</v>
      </c>
      <c r="O11" s="23">
        <f t="shared" si="0"/>
        <v>2</v>
      </c>
      <c r="P11" s="23">
        <f t="shared" si="0"/>
        <v>0</v>
      </c>
      <c r="Q11" s="23">
        <f t="shared" si="0"/>
        <v>0</v>
      </c>
      <c r="R11" s="23">
        <f t="shared" si="0"/>
        <v>1</v>
      </c>
      <c r="S11" s="23">
        <f t="shared" si="0"/>
        <v>0</v>
      </c>
      <c r="T11" s="23">
        <f t="shared" si="0"/>
        <v>13</v>
      </c>
      <c r="U11" s="23">
        <f t="shared" si="0"/>
        <v>26</v>
      </c>
      <c r="V11" s="23">
        <f t="shared" si="0"/>
        <v>2</v>
      </c>
      <c r="W11" s="23">
        <f t="shared" si="0"/>
        <v>0</v>
      </c>
      <c r="X11" s="23">
        <f t="shared" si="0"/>
        <v>0</v>
      </c>
      <c r="Y11" s="23">
        <f t="shared" si="0"/>
        <v>0</v>
      </c>
      <c r="Z11" s="23">
        <f t="shared" si="0"/>
        <v>2</v>
      </c>
      <c r="AA11" s="23">
        <f t="shared" si="0"/>
        <v>0</v>
      </c>
      <c r="AB11" s="23">
        <f t="shared" si="0"/>
        <v>10127</v>
      </c>
    </row>
    <row r="12" spans="1:28">
      <c r="B12" s="37">
        <f t="shared" ref="B12:B17" si="1">B25</f>
        <v>40447</v>
      </c>
      <c r="C12" s="185" t="str">
        <f t="shared" ref="C12:AB12" si="2">C25</f>
        <v>Domingo</v>
      </c>
      <c r="D12" s="229" t="str">
        <f t="shared" si="2"/>
        <v>00:00 - 24:00</v>
      </c>
      <c r="E12" s="231">
        <f t="shared" si="2"/>
        <v>8654</v>
      </c>
      <c r="F12" s="231">
        <f t="shared" si="2"/>
        <v>302</v>
      </c>
      <c r="G12" s="231">
        <f t="shared" si="2"/>
        <v>44</v>
      </c>
      <c r="H12" s="231">
        <f t="shared" si="2"/>
        <v>578</v>
      </c>
      <c r="I12" s="231">
        <f t="shared" si="2"/>
        <v>88</v>
      </c>
      <c r="J12" s="231">
        <f t="shared" si="2"/>
        <v>0</v>
      </c>
      <c r="K12" s="231">
        <f t="shared" si="2"/>
        <v>0</v>
      </c>
      <c r="L12" s="231">
        <f t="shared" si="2"/>
        <v>132</v>
      </c>
      <c r="M12" s="231">
        <f t="shared" si="2"/>
        <v>15</v>
      </c>
      <c r="N12" s="231">
        <f t="shared" si="2"/>
        <v>0</v>
      </c>
      <c r="O12" s="231">
        <f t="shared" si="2"/>
        <v>2</v>
      </c>
      <c r="P12" s="231">
        <f t="shared" si="2"/>
        <v>0</v>
      </c>
      <c r="Q12" s="231">
        <f t="shared" si="2"/>
        <v>0</v>
      </c>
      <c r="R12" s="231">
        <f t="shared" si="2"/>
        <v>0</v>
      </c>
      <c r="S12" s="231">
        <f t="shared" si="2"/>
        <v>0</v>
      </c>
      <c r="T12" s="231">
        <f t="shared" si="2"/>
        <v>11</v>
      </c>
      <c r="U12" s="231">
        <f t="shared" si="2"/>
        <v>15</v>
      </c>
      <c r="V12" s="231">
        <f t="shared" si="2"/>
        <v>2</v>
      </c>
      <c r="W12" s="231">
        <f t="shared" si="2"/>
        <v>0</v>
      </c>
      <c r="X12" s="231">
        <f t="shared" si="2"/>
        <v>0</v>
      </c>
      <c r="Y12" s="231">
        <f t="shared" si="2"/>
        <v>0</v>
      </c>
      <c r="Z12" s="231">
        <f t="shared" si="2"/>
        <v>0</v>
      </c>
      <c r="AA12" s="231">
        <f t="shared" si="2"/>
        <v>0</v>
      </c>
      <c r="AB12" s="26">
        <f t="shared" si="2"/>
        <v>9843</v>
      </c>
    </row>
    <row r="13" spans="1:28">
      <c r="B13" s="37">
        <f t="shared" si="1"/>
        <v>40448</v>
      </c>
      <c r="C13" s="185" t="str">
        <f t="shared" ref="C13:AB13" si="3">C26</f>
        <v>Lunes</v>
      </c>
      <c r="D13" s="229" t="str">
        <f t="shared" si="3"/>
        <v>00:00 - 24:00</v>
      </c>
      <c r="E13" s="186">
        <f t="shared" si="3"/>
        <v>7612</v>
      </c>
      <c r="F13" s="186">
        <f t="shared" si="3"/>
        <v>471</v>
      </c>
      <c r="G13" s="186">
        <f t="shared" si="3"/>
        <v>37</v>
      </c>
      <c r="H13" s="186">
        <f t="shared" si="3"/>
        <v>662</v>
      </c>
      <c r="I13" s="186">
        <f t="shared" si="3"/>
        <v>150</v>
      </c>
      <c r="J13" s="186">
        <f t="shared" si="3"/>
        <v>6</v>
      </c>
      <c r="K13" s="186">
        <f t="shared" si="3"/>
        <v>1</v>
      </c>
      <c r="L13" s="186">
        <f t="shared" si="3"/>
        <v>527</v>
      </c>
      <c r="M13" s="186">
        <f t="shared" si="3"/>
        <v>54</v>
      </c>
      <c r="N13" s="186">
        <f t="shared" si="3"/>
        <v>2</v>
      </c>
      <c r="O13" s="186">
        <f t="shared" si="3"/>
        <v>8</v>
      </c>
      <c r="P13" s="186">
        <f t="shared" si="3"/>
        <v>1</v>
      </c>
      <c r="Q13" s="186">
        <f t="shared" si="3"/>
        <v>1</v>
      </c>
      <c r="R13" s="186">
        <f t="shared" si="3"/>
        <v>4</v>
      </c>
      <c r="S13" s="186">
        <f t="shared" si="3"/>
        <v>0</v>
      </c>
      <c r="T13" s="186">
        <f t="shared" si="3"/>
        <v>6</v>
      </c>
      <c r="U13" s="186">
        <f t="shared" si="3"/>
        <v>10</v>
      </c>
      <c r="V13" s="186">
        <f t="shared" si="3"/>
        <v>0</v>
      </c>
      <c r="W13" s="186">
        <f t="shared" si="3"/>
        <v>0</v>
      </c>
      <c r="X13" s="186">
        <f t="shared" si="3"/>
        <v>0</v>
      </c>
      <c r="Y13" s="186">
        <f t="shared" si="3"/>
        <v>0</v>
      </c>
      <c r="Z13" s="186">
        <f t="shared" si="3"/>
        <v>0</v>
      </c>
      <c r="AA13" s="186">
        <f t="shared" si="3"/>
        <v>0</v>
      </c>
      <c r="AB13" s="26">
        <f t="shared" si="3"/>
        <v>9552</v>
      </c>
    </row>
    <row r="14" spans="1:28" s="32" customFormat="1">
      <c r="B14" s="37">
        <f t="shared" si="1"/>
        <v>40449</v>
      </c>
      <c r="C14" s="185" t="str">
        <f t="shared" ref="C14:AB14" si="4">C27</f>
        <v>Martes</v>
      </c>
      <c r="D14" s="229" t="str">
        <f t="shared" si="4"/>
        <v>00:00 - 24:00</v>
      </c>
      <c r="E14" s="186">
        <f t="shared" si="4"/>
        <v>7476</v>
      </c>
      <c r="F14" s="186">
        <f t="shared" si="4"/>
        <v>518</v>
      </c>
      <c r="G14" s="186">
        <f t="shared" si="4"/>
        <v>43</v>
      </c>
      <c r="H14" s="186">
        <f t="shared" si="4"/>
        <v>491</v>
      </c>
      <c r="I14" s="186">
        <f t="shared" si="4"/>
        <v>192</v>
      </c>
      <c r="J14" s="186">
        <f t="shared" si="4"/>
        <v>2</v>
      </c>
      <c r="K14" s="186">
        <f t="shared" si="4"/>
        <v>1</v>
      </c>
      <c r="L14" s="186">
        <f t="shared" si="4"/>
        <v>672</v>
      </c>
      <c r="M14" s="186">
        <f t="shared" si="4"/>
        <v>65</v>
      </c>
      <c r="N14" s="186">
        <f t="shared" si="4"/>
        <v>3</v>
      </c>
      <c r="O14" s="186">
        <f t="shared" si="4"/>
        <v>15</v>
      </c>
      <c r="P14" s="186">
        <f t="shared" si="4"/>
        <v>0</v>
      </c>
      <c r="Q14" s="186">
        <f t="shared" si="4"/>
        <v>0</v>
      </c>
      <c r="R14" s="186">
        <f t="shared" si="4"/>
        <v>0</v>
      </c>
      <c r="S14" s="186">
        <f t="shared" si="4"/>
        <v>0</v>
      </c>
      <c r="T14" s="186">
        <f t="shared" si="4"/>
        <v>2</v>
      </c>
      <c r="U14" s="186">
        <f t="shared" si="4"/>
        <v>18</v>
      </c>
      <c r="V14" s="186">
        <f t="shared" si="4"/>
        <v>1</v>
      </c>
      <c r="W14" s="186">
        <f t="shared" si="4"/>
        <v>1</v>
      </c>
      <c r="X14" s="186">
        <f t="shared" si="4"/>
        <v>0</v>
      </c>
      <c r="Y14" s="186">
        <f t="shared" si="4"/>
        <v>0</v>
      </c>
      <c r="Z14" s="186">
        <f t="shared" si="4"/>
        <v>1</v>
      </c>
      <c r="AA14" s="186">
        <f t="shared" si="4"/>
        <v>0</v>
      </c>
      <c r="AB14" s="26">
        <f t="shared" si="4"/>
        <v>9501</v>
      </c>
    </row>
    <row r="15" spans="1:28">
      <c r="B15" s="37">
        <f t="shared" si="1"/>
        <v>40450</v>
      </c>
      <c r="C15" s="185" t="str">
        <f t="shared" ref="C15:AB15" si="5">C28</f>
        <v>Miercoles</v>
      </c>
      <c r="D15" s="229" t="str">
        <f t="shared" si="5"/>
        <v>00:00 - 24:00</v>
      </c>
      <c r="E15" s="186">
        <f t="shared" si="5"/>
        <v>7294</v>
      </c>
      <c r="F15" s="186">
        <f t="shared" si="5"/>
        <v>488</v>
      </c>
      <c r="G15" s="186">
        <f t="shared" si="5"/>
        <v>31</v>
      </c>
      <c r="H15" s="186">
        <f t="shared" si="5"/>
        <v>477</v>
      </c>
      <c r="I15" s="186">
        <f t="shared" si="5"/>
        <v>140</v>
      </c>
      <c r="J15" s="186">
        <f t="shared" si="5"/>
        <v>5</v>
      </c>
      <c r="K15" s="186">
        <f t="shared" si="5"/>
        <v>1</v>
      </c>
      <c r="L15" s="186">
        <f t="shared" si="5"/>
        <v>690</v>
      </c>
      <c r="M15" s="186">
        <f t="shared" si="5"/>
        <v>92</v>
      </c>
      <c r="N15" s="186">
        <f t="shared" si="5"/>
        <v>2</v>
      </c>
      <c r="O15" s="186">
        <f t="shared" si="5"/>
        <v>6</v>
      </c>
      <c r="P15" s="186">
        <f t="shared" si="5"/>
        <v>0</v>
      </c>
      <c r="Q15" s="186">
        <f t="shared" si="5"/>
        <v>10</v>
      </c>
      <c r="R15" s="186">
        <f t="shared" si="5"/>
        <v>13</v>
      </c>
      <c r="S15" s="186">
        <f t="shared" si="5"/>
        <v>0</v>
      </c>
      <c r="T15" s="186">
        <f t="shared" si="5"/>
        <v>24</v>
      </c>
      <c r="U15" s="186">
        <f t="shared" si="5"/>
        <v>208</v>
      </c>
      <c r="V15" s="186">
        <f t="shared" si="5"/>
        <v>0</v>
      </c>
      <c r="W15" s="186">
        <f t="shared" si="5"/>
        <v>0</v>
      </c>
      <c r="X15" s="186">
        <f t="shared" si="5"/>
        <v>0</v>
      </c>
      <c r="Y15" s="186">
        <f t="shared" si="5"/>
        <v>3</v>
      </c>
      <c r="Z15" s="186">
        <f t="shared" si="5"/>
        <v>0</v>
      </c>
      <c r="AA15" s="186">
        <f t="shared" si="5"/>
        <v>0</v>
      </c>
      <c r="AB15" s="26">
        <f t="shared" si="5"/>
        <v>9484</v>
      </c>
    </row>
    <row r="16" spans="1:28">
      <c r="B16" s="37">
        <f t="shared" si="1"/>
        <v>40451</v>
      </c>
      <c r="C16" s="185" t="str">
        <f t="shared" ref="C16:AB16" si="6">C29</f>
        <v>Jueves</v>
      </c>
      <c r="D16" s="229" t="str">
        <f t="shared" si="6"/>
        <v>00:00 - 24:00</v>
      </c>
      <c r="E16" s="186">
        <f t="shared" si="6"/>
        <v>7560</v>
      </c>
      <c r="F16" s="186">
        <f t="shared" si="6"/>
        <v>465</v>
      </c>
      <c r="G16" s="186">
        <f t="shared" si="6"/>
        <v>35</v>
      </c>
      <c r="H16" s="186">
        <f t="shared" si="6"/>
        <v>480</v>
      </c>
      <c r="I16" s="186">
        <f t="shared" si="6"/>
        <v>179</v>
      </c>
      <c r="J16" s="186">
        <f t="shared" si="6"/>
        <v>11</v>
      </c>
      <c r="K16" s="186">
        <f t="shared" si="6"/>
        <v>0</v>
      </c>
      <c r="L16" s="186">
        <f t="shared" si="6"/>
        <v>694</v>
      </c>
      <c r="M16" s="186">
        <f t="shared" si="6"/>
        <v>90</v>
      </c>
      <c r="N16" s="186">
        <f t="shared" si="6"/>
        <v>6</v>
      </c>
      <c r="O16" s="186">
        <f t="shared" si="6"/>
        <v>7</v>
      </c>
      <c r="P16" s="186">
        <f t="shared" si="6"/>
        <v>1</v>
      </c>
      <c r="Q16" s="186">
        <f t="shared" si="6"/>
        <v>7</v>
      </c>
      <c r="R16" s="186">
        <f t="shared" si="6"/>
        <v>8</v>
      </c>
      <c r="S16" s="186">
        <f t="shared" si="6"/>
        <v>0</v>
      </c>
      <c r="T16" s="186">
        <f t="shared" si="6"/>
        <v>51</v>
      </c>
      <c r="U16" s="186">
        <f t="shared" si="6"/>
        <v>224</v>
      </c>
      <c r="V16" s="186">
        <f t="shared" si="6"/>
        <v>1</v>
      </c>
      <c r="W16" s="186">
        <f t="shared" si="6"/>
        <v>0</v>
      </c>
      <c r="X16" s="186">
        <f t="shared" si="6"/>
        <v>0</v>
      </c>
      <c r="Y16" s="186">
        <f t="shared" si="6"/>
        <v>5</v>
      </c>
      <c r="Z16" s="186">
        <f t="shared" si="6"/>
        <v>0</v>
      </c>
      <c r="AA16" s="186">
        <f t="shared" si="6"/>
        <v>0</v>
      </c>
      <c r="AB16" s="26">
        <f t="shared" si="6"/>
        <v>9824</v>
      </c>
    </row>
    <row r="17" spans="1:28" ht="13.5" thickBot="1">
      <c r="B17" s="187">
        <f t="shared" si="1"/>
        <v>40452</v>
      </c>
      <c r="C17" s="316" t="str">
        <f t="shared" ref="C17:AB17" si="7">C30</f>
        <v>Viernes</v>
      </c>
      <c r="D17" s="317" t="str">
        <f t="shared" si="7"/>
        <v>00:00 - 24:00</v>
      </c>
      <c r="E17" s="318">
        <f t="shared" si="7"/>
        <v>7432</v>
      </c>
      <c r="F17" s="318">
        <f t="shared" si="7"/>
        <v>471</v>
      </c>
      <c r="G17" s="318">
        <f t="shared" si="7"/>
        <v>33</v>
      </c>
      <c r="H17" s="318">
        <f t="shared" si="7"/>
        <v>470</v>
      </c>
      <c r="I17" s="318">
        <f t="shared" si="7"/>
        <v>155</v>
      </c>
      <c r="J17" s="318">
        <f t="shared" si="7"/>
        <v>5</v>
      </c>
      <c r="K17" s="318">
        <f t="shared" si="7"/>
        <v>3</v>
      </c>
      <c r="L17" s="318">
        <f t="shared" si="7"/>
        <v>657</v>
      </c>
      <c r="M17" s="318">
        <f t="shared" si="7"/>
        <v>81</v>
      </c>
      <c r="N17" s="318">
        <f t="shared" si="7"/>
        <v>6</v>
      </c>
      <c r="O17" s="318">
        <f t="shared" si="7"/>
        <v>7</v>
      </c>
      <c r="P17" s="318">
        <f t="shared" si="7"/>
        <v>0</v>
      </c>
      <c r="Q17" s="318">
        <f t="shared" si="7"/>
        <v>11</v>
      </c>
      <c r="R17" s="318">
        <f t="shared" si="7"/>
        <v>14</v>
      </c>
      <c r="S17" s="318">
        <f t="shared" si="7"/>
        <v>0</v>
      </c>
      <c r="T17" s="318">
        <f t="shared" si="7"/>
        <v>45</v>
      </c>
      <c r="U17" s="318">
        <f t="shared" si="7"/>
        <v>180</v>
      </c>
      <c r="V17" s="318">
        <f t="shared" si="7"/>
        <v>2</v>
      </c>
      <c r="W17" s="318">
        <f t="shared" si="7"/>
        <v>0</v>
      </c>
      <c r="X17" s="318">
        <f t="shared" si="7"/>
        <v>1</v>
      </c>
      <c r="Y17" s="318">
        <f t="shared" si="7"/>
        <v>5</v>
      </c>
      <c r="Z17" s="318">
        <f t="shared" si="7"/>
        <v>4</v>
      </c>
      <c r="AA17" s="318">
        <f t="shared" si="7"/>
        <v>0</v>
      </c>
      <c r="AB17" s="189">
        <f t="shared" si="7"/>
        <v>9582</v>
      </c>
    </row>
    <row r="18" spans="1:28" ht="13.5" thickBot="1">
      <c r="B18" s="337"/>
      <c r="C18" s="338" t="s">
        <v>240</v>
      </c>
      <c r="D18" s="339"/>
      <c r="E18" s="75">
        <f>E32</f>
        <v>7769.8571428571431</v>
      </c>
      <c r="F18" s="75">
        <f t="shared" ref="F18:AB18" si="8">F32</f>
        <v>459.85714285714283</v>
      </c>
      <c r="G18" s="75">
        <f t="shared" si="8"/>
        <v>44.714285714285715</v>
      </c>
      <c r="H18" s="75">
        <f t="shared" si="8"/>
        <v>533.85714285714289</v>
      </c>
      <c r="I18" s="75">
        <f t="shared" si="8"/>
        <v>143.28571428571428</v>
      </c>
      <c r="J18" s="76">
        <f t="shared" si="8"/>
        <v>5</v>
      </c>
      <c r="K18" s="76">
        <f t="shared" si="8"/>
        <v>1.5714285714285714</v>
      </c>
      <c r="L18" s="76">
        <f t="shared" si="8"/>
        <v>535.57142857142856</v>
      </c>
      <c r="M18" s="76">
        <f t="shared" si="8"/>
        <v>65</v>
      </c>
      <c r="N18" s="76">
        <f t="shared" si="8"/>
        <v>3</v>
      </c>
      <c r="O18" s="76">
        <f t="shared" si="8"/>
        <v>6.7142857142857144</v>
      </c>
      <c r="P18" s="76">
        <f t="shared" si="8"/>
        <v>0.2857142857142857</v>
      </c>
      <c r="Q18" s="76">
        <f t="shared" si="8"/>
        <v>4.1428571428571432</v>
      </c>
      <c r="R18" s="76">
        <f t="shared" si="8"/>
        <v>5.7142857142857144</v>
      </c>
      <c r="S18" s="76">
        <f t="shared" si="8"/>
        <v>0</v>
      </c>
      <c r="T18" s="76">
        <f t="shared" si="8"/>
        <v>21.714285714285715</v>
      </c>
      <c r="U18" s="76">
        <f t="shared" si="8"/>
        <v>97.285714285714292</v>
      </c>
      <c r="V18" s="76">
        <f t="shared" si="8"/>
        <v>1.1428571428571428</v>
      </c>
      <c r="W18" s="76">
        <f t="shared" si="8"/>
        <v>0.14285714285714285</v>
      </c>
      <c r="X18" s="76">
        <f t="shared" si="8"/>
        <v>0.14285714285714285</v>
      </c>
      <c r="Y18" s="76">
        <f t="shared" si="8"/>
        <v>1.8571428571428572</v>
      </c>
      <c r="Z18" s="76">
        <f t="shared" si="8"/>
        <v>1</v>
      </c>
      <c r="AA18" s="76">
        <f t="shared" si="8"/>
        <v>0</v>
      </c>
      <c r="AB18" s="76">
        <f t="shared" si="8"/>
        <v>9701.8571428571449</v>
      </c>
    </row>
    <row r="19" spans="1:28" ht="15.75">
      <c r="B19" s="31"/>
      <c r="C19" s="12"/>
    </row>
    <row r="20" spans="1:28" ht="13.5" thickBot="1">
      <c r="H20" s="32"/>
    </row>
    <row r="21" spans="1:28" ht="12.75" customHeight="1">
      <c r="A21" s="2"/>
      <c r="B21" s="416" t="s">
        <v>197</v>
      </c>
      <c r="C21" s="419" t="s">
        <v>198</v>
      </c>
      <c r="D21" s="421" t="s">
        <v>35</v>
      </c>
      <c r="E21" s="224" t="s">
        <v>199</v>
      </c>
      <c r="F21" s="225"/>
      <c r="G21" s="225"/>
      <c r="H21" s="226"/>
      <c r="I21" s="83" t="s">
        <v>218</v>
      </c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435" t="s">
        <v>223</v>
      </c>
    </row>
    <row r="22" spans="1:28" ht="12.75" customHeight="1">
      <c r="A22" s="2"/>
      <c r="B22" s="417"/>
      <c r="C22" s="395"/>
      <c r="D22" s="422"/>
      <c r="E22" s="394" t="s">
        <v>219</v>
      </c>
      <c r="F22" s="394" t="s">
        <v>220</v>
      </c>
      <c r="G22" s="394" t="s">
        <v>221</v>
      </c>
      <c r="H22" s="394" t="s">
        <v>222</v>
      </c>
      <c r="I22" s="221" t="s">
        <v>208</v>
      </c>
      <c r="J22" s="222"/>
      <c r="K22" s="223"/>
      <c r="L22" s="221" t="s">
        <v>209</v>
      </c>
      <c r="M22" s="222"/>
      <c r="N22" s="222"/>
      <c r="O22" s="223"/>
      <c r="P22" s="221" t="s">
        <v>172</v>
      </c>
      <c r="Q22" s="222"/>
      <c r="R22" s="222"/>
      <c r="S22" s="222"/>
      <c r="T22" s="222"/>
      <c r="U22" s="222"/>
      <c r="V22" s="223"/>
      <c r="W22" s="221" t="s">
        <v>173</v>
      </c>
      <c r="X22" s="222"/>
      <c r="Y22" s="222"/>
      <c r="Z22" s="222"/>
      <c r="AA22" s="222"/>
      <c r="AB22" s="436"/>
    </row>
    <row r="23" spans="1:28" ht="12.75" customHeight="1" thickBot="1">
      <c r="A23" s="2"/>
      <c r="B23" s="430"/>
      <c r="C23" s="410"/>
      <c r="D23" s="434"/>
      <c r="E23" s="410"/>
      <c r="F23" s="410"/>
      <c r="G23" s="410"/>
      <c r="H23" s="410"/>
      <c r="I23" s="227" t="s">
        <v>58</v>
      </c>
      <c r="J23" s="92" t="s">
        <v>59</v>
      </c>
      <c r="K23" s="92" t="s">
        <v>60</v>
      </c>
      <c r="L23" s="92" t="s">
        <v>61</v>
      </c>
      <c r="M23" s="92" t="s">
        <v>62</v>
      </c>
      <c r="N23" s="92" t="s">
        <v>63</v>
      </c>
      <c r="O23" s="92" t="s">
        <v>44</v>
      </c>
      <c r="P23" s="92" t="s">
        <v>64</v>
      </c>
      <c r="Q23" s="92" t="s">
        <v>65</v>
      </c>
      <c r="R23" s="92" t="s">
        <v>66</v>
      </c>
      <c r="S23" s="92" t="s">
        <v>67</v>
      </c>
      <c r="T23" s="92" t="s">
        <v>68</v>
      </c>
      <c r="U23" s="92" t="s">
        <v>69</v>
      </c>
      <c r="V23" s="92" t="s">
        <v>70</v>
      </c>
      <c r="W23" s="92" t="s">
        <v>71</v>
      </c>
      <c r="X23" s="92" t="s">
        <v>72</v>
      </c>
      <c r="Y23" s="92" t="s">
        <v>73</v>
      </c>
      <c r="Z23" s="92" t="s">
        <v>74</v>
      </c>
      <c r="AA23" s="92" t="s">
        <v>75</v>
      </c>
      <c r="AB23" s="437"/>
    </row>
    <row r="24" spans="1:28">
      <c r="B24" s="181">
        <v>40446</v>
      </c>
      <c r="C24" s="182" t="s">
        <v>38</v>
      </c>
      <c r="D24" s="228" t="s">
        <v>37</v>
      </c>
      <c r="E24" s="184">
        <f>'Estación E1_Contagens'!AQ35</f>
        <v>8361</v>
      </c>
      <c r="F24" s="184">
        <f>'Estación E1_Contagens'!AR35</f>
        <v>504</v>
      </c>
      <c r="G24" s="184">
        <f>'Estación E1_Contagens'!AS35</f>
        <v>90</v>
      </c>
      <c r="H24" s="184">
        <f>'Estación E1_Contagens'!AT35</f>
        <v>579</v>
      </c>
      <c r="I24" s="184">
        <f>'Estación E1_Contagens'!AU35</f>
        <v>99</v>
      </c>
      <c r="J24" s="23">
        <f>'Estación E1_Contagens'!AV35</f>
        <v>6</v>
      </c>
      <c r="K24" s="23">
        <f>'Estación E1_Contagens'!AW35</f>
        <v>5</v>
      </c>
      <c r="L24" s="23">
        <f>'Estación E1_Contagens'!AX35</f>
        <v>377</v>
      </c>
      <c r="M24" s="23">
        <f>'Estación E1_Contagens'!AY35</f>
        <v>58</v>
      </c>
      <c r="N24" s="23">
        <f>'Estación E1_Contagens'!AZ35</f>
        <v>2</v>
      </c>
      <c r="O24" s="23">
        <f>'Estación E1_Contagens'!BA35</f>
        <v>2</v>
      </c>
      <c r="P24" s="23">
        <f>'Estación E1_Contagens'!BB35</f>
        <v>0</v>
      </c>
      <c r="Q24" s="23">
        <f>'Estación E1_Contagens'!BC35</f>
        <v>0</v>
      </c>
      <c r="R24" s="23">
        <f>'Estación E1_Contagens'!BD35</f>
        <v>1</v>
      </c>
      <c r="S24" s="23">
        <f>'Estación E1_Contagens'!BE35</f>
        <v>0</v>
      </c>
      <c r="T24" s="23">
        <f>'Estación E1_Contagens'!BF35</f>
        <v>13</v>
      </c>
      <c r="U24" s="23">
        <f>'Estación E1_Contagens'!BG35</f>
        <v>26</v>
      </c>
      <c r="V24" s="23">
        <f>'Estación E1_Contagens'!BH35</f>
        <v>2</v>
      </c>
      <c r="W24" s="23">
        <f>'Estación E1_Contagens'!BI35</f>
        <v>0</v>
      </c>
      <c r="X24" s="23">
        <f>'Estación E1_Contagens'!BJ35</f>
        <v>0</v>
      </c>
      <c r="Y24" s="23">
        <f>'Estación E1_Contagens'!BK35</f>
        <v>0</v>
      </c>
      <c r="Z24" s="23">
        <f>'Estación E1_Contagens'!BL35</f>
        <v>2</v>
      </c>
      <c r="AA24" s="23">
        <f>'Estación E1_Contagens'!BM35</f>
        <v>0</v>
      </c>
      <c r="AB24" s="23">
        <f>SUM(E24:AA24)</f>
        <v>10127</v>
      </c>
    </row>
    <row r="25" spans="1:28">
      <c r="B25" s="37">
        <v>40447</v>
      </c>
      <c r="C25" s="185" t="s">
        <v>39</v>
      </c>
      <c r="D25" s="229" t="s">
        <v>37</v>
      </c>
      <c r="E25" s="231">
        <f>'Estación E1_Contagens'!AQ142</f>
        <v>8654</v>
      </c>
      <c r="F25" s="231">
        <f>'Estación E1_Contagens'!AR142</f>
        <v>302</v>
      </c>
      <c r="G25" s="231">
        <f>'Estación E1_Contagens'!AS142</f>
        <v>44</v>
      </c>
      <c r="H25" s="231">
        <f>'Estación E1_Contagens'!AT142</f>
        <v>578</v>
      </c>
      <c r="I25" s="231">
        <f>'Estación E1_Contagens'!AU142</f>
        <v>88</v>
      </c>
      <c r="J25" s="231">
        <f>'Estación E1_Contagens'!AV142</f>
        <v>0</v>
      </c>
      <c r="K25" s="231">
        <f>'Estación E1_Contagens'!AW142</f>
        <v>0</v>
      </c>
      <c r="L25" s="231">
        <f>'Estación E1_Contagens'!AX142</f>
        <v>132</v>
      </c>
      <c r="M25" s="231">
        <f>'Estación E1_Contagens'!AY142</f>
        <v>15</v>
      </c>
      <c r="N25" s="231">
        <f>'Estación E1_Contagens'!AZ142</f>
        <v>0</v>
      </c>
      <c r="O25" s="231">
        <f>'Estación E1_Contagens'!BA142</f>
        <v>2</v>
      </c>
      <c r="P25" s="231">
        <f>'Estación E1_Contagens'!BB142</f>
        <v>0</v>
      </c>
      <c r="Q25" s="231">
        <f>'Estación E1_Contagens'!BC142</f>
        <v>0</v>
      </c>
      <c r="R25" s="231">
        <f>'Estación E1_Contagens'!BD142</f>
        <v>0</v>
      </c>
      <c r="S25" s="231">
        <f>'Estación E1_Contagens'!BE142</f>
        <v>0</v>
      </c>
      <c r="T25" s="231">
        <f>'Estación E1_Contagens'!BF142</f>
        <v>11</v>
      </c>
      <c r="U25" s="231">
        <f>'Estación E1_Contagens'!BG142</f>
        <v>15</v>
      </c>
      <c r="V25" s="231">
        <f>'Estación E1_Contagens'!BH142</f>
        <v>2</v>
      </c>
      <c r="W25" s="231">
        <f>'Estación E1_Contagens'!BI142</f>
        <v>0</v>
      </c>
      <c r="X25" s="231">
        <f>'Estación E1_Contagens'!BJ142</f>
        <v>0</v>
      </c>
      <c r="Y25" s="231">
        <f>'Estación E1_Contagens'!BK142</f>
        <v>0</v>
      </c>
      <c r="Z25" s="231">
        <f>'Estación E1_Contagens'!BL142</f>
        <v>0</v>
      </c>
      <c r="AA25" s="231">
        <f>'Estación E1_Contagens'!BM142</f>
        <v>0</v>
      </c>
      <c r="AB25" s="26">
        <f t="shared" ref="AB25:AB30" si="9">SUM(E25:AA25)</f>
        <v>9843</v>
      </c>
    </row>
    <row r="26" spans="1:28">
      <c r="B26" s="37">
        <v>40448</v>
      </c>
      <c r="C26" s="185" t="s">
        <v>212</v>
      </c>
      <c r="D26" s="229" t="s">
        <v>37</v>
      </c>
      <c r="E26" s="186">
        <f>'Estación E1_Contagens'!AQ249</f>
        <v>7612</v>
      </c>
      <c r="F26" s="186">
        <f>'Estación E1_Contagens'!AR249</f>
        <v>471</v>
      </c>
      <c r="G26" s="186">
        <f>'Estación E1_Contagens'!AS249</f>
        <v>37</v>
      </c>
      <c r="H26" s="186">
        <f>'Estación E1_Contagens'!AT249</f>
        <v>662</v>
      </c>
      <c r="I26" s="186">
        <f>'Estación E1_Contagens'!AU249</f>
        <v>150</v>
      </c>
      <c r="J26" s="186">
        <f>'Estación E1_Contagens'!AV249</f>
        <v>6</v>
      </c>
      <c r="K26" s="186">
        <f>'Estación E1_Contagens'!AW249</f>
        <v>1</v>
      </c>
      <c r="L26" s="186">
        <f>'Estación E1_Contagens'!AX249</f>
        <v>527</v>
      </c>
      <c r="M26" s="186">
        <f>'Estación E1_Contagens'!AY249</f>
        <v>54</v>
      </c>
      <c r="N26" s="186">
        <f>'Estación E1_Contagens'!AZ249</f>
        <v>2</v>
      </c>
      <c r="O26" s="186">
        <f>'Estación E1_Contagens'!BA249</f>
        <v>8</v>
      </c>
      <c r="P26" s="186">
        <f>'Estación E1_Contagens'!BB249</f>
        <v>1</v>
      </c>
      <c r="Q26" s="186">
        <f>'Estación E1_Contagens'!BC249</f>
        <v>1</v>
      </c>
      <c r="R26" s="186">
        <f>'Estación E1_Contagens'!BD249</f>
        <v>4</v>
      </c>
      <c r="S26" s="186">
        <f>'Estación E1_Contagens'!BE249</f>
        <v>0</v>
      </c>
      <c r="T26" s="186">
        <f>'Estación E1_Contagens'!BF249</f>
        <v>6</v>
      </c>
      <c r="U26" s="186">
        <f>'Estación E1_Contagens'!BG249</f>
        <v>10</v>
      </c>
      <c r="V26" s="186">
        <f>'Estación E1_Contagens'!BH249</f>
        <v>0</v>
      </c>
      <c r="W26" s="186">
        <f>'Estación E1_Contagens'!BI249</f>
        <v>0</v>
      </c>
      <c r="X26" s="186">
        <f>'Estación E1_Contagens'!BJ249</f>
        <v>0</v>
      </c>
      <c r="Y26" s="186">
        <f>'Estación E1_Contagens'!BK249</f>
        <v>0</v>
      </c>
      <c r="Z26" s="186">
        <f>'Estación E1_Contagens'!BL249</f>
        <v>0</v>
      </c>
      <c r="AA26" s="186">
        <f>'Estación E1_Contagens'!BM249</f>
        <v>0</v>
      </c>
      <c r="AB26" s="26">
        <f t="shared" si="9"/>
        <v>9552</v>
      </c>
    </row>
    <row r="27" spans="1:28" s="32" customFormat="1">
      <c r="B27" s="37">
        <v>40449</v>
      </c>
      <c r="C27" s="185" t="s">
        <v>213</v>
      </c>
      <c r="D27" s="229" t="s">
        <v>37</v>
      </c>
      <c r="E27" s="186">
        <f>'Estación E1_Contagens'!AQ356</f>
        <v>7476</v>
      </c>
      <c r="F27" s="186">
        <f>'Estación E1_Contagens'!AR356</f>
        <v>518</v>
      </c>
      <c r="G27" s="186">
        <f>'Estación E1_Contagens'!AS356</f>
        <v>43</v>
      </c>
      <c r="H27" s="186">
        <f>'Estación E1_Contagens'!AT356</f>
        <v>491</v>
      </c>
      <c r="I27" s="186">
        <f>'Estación E1_Contagens'!AU356</f>
        <v>192</v>
      </c>
      <c r="J27" s="186">
        <f>'Estación E1_Contagens'!AV356</f>
        <v>2</v>
      </c>
      <c r="K27" s="186">
        <f>'Estación E1_Contagens'!AW356</f>
        <v>1</v>
      </c>
      <c r="L27" s="186">
        <f>'Estación E1_Contagens'!AX356</f>
        <v>672</v>
      </c>
      <c r="M27" s="186">
        <f>'Estación E1_Contagens'!AY356</f>
        <v>65</v>
      </c>
      <c r="N27" s="186">
        <f>'Estación E1_Contagens'!AZ356</f>
        <v>3</v>
      </c>
      <c r="O27" s="186">
        <f>'Estación E1_Contagens'!BA356</f>
        <v>15</v>
      </c>
      <c r="P27" s="186">
        <f>'Estación E1_Contagens'!BB356</f>
        <v>0</v>
      </c>
      <c r="Q27" s="186">
        <f>'Estación E1_Contagens'!BC356</f>
        <v>0</v>
      </c>
      <c r="R27" s="186">
        <f>'Estación E1_Contagens'!BD356</f>
        <v>0</v>
      </c>
      <c r="S27" s="186">
        <f>'Estación E1_Contagens'!BE356</f>
        <v>0</v>
      </c>
      <c r="T27" s="186">
        <f>'Estación E1_Contagens'!BF356</f>
        <v>2</v>
      </c>
      <c r="U27" s="186">
        <f>'Estación E1_Contagens'!BG356</f>
        <v>18</v>
      </c>
      <c r="V27" s="186">
        <f>'Estación E1_Contagens'!BH356</f>
        <v>1</v>
      </c>
      <c r="W27" s="186">
        <f>'Estación E1_Contagens'!BI356</f>
        <v>1</v>
      </c>
      <c r="X27" s="186">
        <f>'Estación E1_Contagens'!BJ356</f>
        <v>0</v>
      </c>
      <c r="Y27" s="186">
        <f>'Estación E1_Contagens'!BK356</f>
        <v>0</v>
      </c>
      <c r="Z27" s="186">
        <f>'Estación E1_Contagens'!BL356</f>
        <v>1</v>
      </c>
      <c r="AA27" s="186">
        <f>'Estación E1_Contagens'!BM356</f>
        <v>0</v>
      </c>
      <c r="AB27" s="26">
        <f t="shared" si="9"/>
        <v>9501</v>
      </c>
    </row>
    <row r="28" spans="1:28">
      <c r="B28" s="37">
        <v>40450</v>
      </c>
      <c r="C28" s="185" t="s">
        <v>214</v>
      </c>
      <c r="D28" s="229" t="s">
        <v>37</v>
      </c>
      <c r="E28" s="186">
        <f>'Estación E1_Contagens'!AQ463</f>
        <v>7294</v>
      </c>
      <c r="F28" s="186">
        <f>'Estación E1_Contagens'!AR463</f>
        <v>488</v>
      </c>
      <c r="G28" s="186">
        <f>'Estación E1_Contagens'!AS463</f>
        <v>31</v>
      </c>
      <c r="H28" s="186">
        <f>'Estación E1_Contagens'!AT463</f>
        <v>477</v>
      </c>
      <c r="I28" s="186">
        <f>'Estación E1_Contagens'!AU463</f>
        <v>140</v>
      </c>
      <c r="J28" s="186">
        <f>'Estación E1_Contagens'!AV463</f>
        <v>5</v>
      </c>
      <c r="K28" s="186">
        <f>'Estación E1_Contagens'!AW463</f>
        <v>1</v>
      </c>
      <c r="L28" s="186">
        <f>'Estación E1_Contagens'!AX463</f>
        <v>690</v>
      </c>
      <c r="M28" s="186">
        <f>'Estación E1_Contagens'!AY463</f>
        <v>92</v>
      </c>
      <c r="N28" s="186">
        <f>'Estación E1_Contagens'!AZ463</f>
        <v>2</v>
      </c>
      <c r="O28" s="186">
        <f>'Estación E1_Contagens'!BA463</f>
        <v>6</v>
      </c>
      <c r="P28" s="186">
        <f>'Estación E1_Contagens'!BB463</f>
        <v>0</v>
      </c>
      <c r="Q28" s="186">
        <f>'Estación E1_Contagens'!BC463</f>
        <v>10</v>
      </c>
      <c r="R28" s="186">
        <f>'Estación E1_Contagens'!BD463</f>
        <v>13</v>
      </c>
      <c r="S28" s="186">
        <f>'Estación E1_Contagens'!BE463</f>
        <v>0</v>
      </c>
      <c r="T28" s="186">
        <f>'Estación E1_Contagens'!BF463</f>
        <v>24</v>
      </c>
      <c r="U28" s="186">
        <f>'Estación E1_Contagens'!BG463</f>
        <v>208</v>
      </c>
      <c r="V28" s="186">
        <f>'Estación E1_Contagens'!BH463</f>
        <v>0</v>
      </c>
      <c r="W28" s="186">
        <f>'Estación E1_Contagens'!BI463</f>
        <v>0</v>
      </c>
      <c r="X28" s="186">
        <f>'Estación E1_Contagens'!BJ463</f>
        <v>0</v>
      </c>
      <c r="Y28" s="186">
        <f>'Estación E1_Contagens'!BK463</f>
        <v>3</v>
      </c>
      <c r="Z28" s="186">
        <f>'Estación E1_Contagens'!BL463</f>
        <v>0</v>
      </c>
      <c r="AA28" s="186">
        <f>'Estación E1_Contagens'!BM463</f>
        <v>0</v>
      </c>
      <c r="AB28" s="26">
        <f t="shared" si="9"/>
        <v>9484</v>
      </c>
    </row>
    <row r="29" spans="1:28">
      <c r="B29" s="37">
        <v>40451</v>
      </c>
      <c r="C29" s="185" t="s">
        <v>216</v>
      </c>
      <c r="D29" s="229" t="s">
        <v>37</v>
      </c>
      <c r="E29" s="186">
        <f>'Estación E1_Contagens'!AQ570</f>
        <v>7560</v>
      </c>
      <c r="F29" s="186">
        <f>'Estación E1_Contagens'!AR570</f>
        <v>465</v>
      </c>
      <c r="G29" s="186">
        <f>'Estación E1_Contagens'!AS570</f>
        <v>35</v>
      </c>
      <c r="H29" s="186">
        <f>'Estación E1_Contagens'!AT570</f>
        <v>480</v>
      </c>
      <c r="I29" s="186">
        <f>'Estación E1_Contagens'!AU570</f>
        <v>179</v>
      </c>
      <c r="J29" s="186">
        <f>'Estación E1_Contagens'!AV570</f>
        <v>11</v>
      </c>
      <c r="K29" s="186">
        <f>'Estación E1_Contagens'!AW570</f>
        <v>0</v>
      </c>
      <c r="L29" s="186">
        <f>'Estación E1_Contagens'!AX570</f>
        <v>694</v>
      </c>
      <c r="M29" s="186">
        <f>'Estación E1_Contagens'!AY570</f>
        <v>90</v>
      </c>
      <c r="N29" s="186">
        <f>'Estación E1_Contagens'!AZ570</f>
        <v>6</v>
      </c>
      <c r="O29" s="186">
        <f>'Estación E1_Contagens'!BA570</f>
        <v>7</v>
      </c>
      <c r="P29" s="186">
        <f>'Estación E1_Contagens'!BB570</f>
        <v>1</v>
      </c>
      <c r="Q29" s="186">
        <f>'Estación E1_Contagens'!BC570</f>
        <v>7</v>
      </c>
      <c r="R29" s="186">
        <f>'Estación E1_Contagens'!BD570</f>
        <v>8</v>
      </c>
      <c r="S29" s="186">
        <f>'Estación E1_Contagens'!BE570</f>
        <v>0</v>
      </c>
      <c r="T29" s="186">
        <f>'Estación E1_Contagens'!BF570</f>
        <v>51</v>
      </c>
      <c r="U29" s="186">
        <f>'Estación E1_Contagens'!BG570</f>
        <v>224</v>
      </c>
      <c r="V29" s="186">
        <f>'Estación E1_Contagens'!BH570</f>
        <v>1</v>
      </c>
      <c r="W29" s="186">
        <f>'Estación E1_Contagens'!BI570</f>
        <v>0</v>
      </c>
      <c r="X29" s="186">
        <f>'Estación E1_Contagens'!BJ570</f>
        <v>0</v>
      </c>
      <c r="Y29" s="186">
        <f>'Estación E1_Contagens'!BK570</f>
        <v>5</v>
      </c>
      <c r="Z29" s="186">
        <f>'Estación E1_Contagens'!BL570</f>
        <v>0</v>
      </c>
      <c r="AA29" s="186">
        <f>'Estación E1_Contagens'!BM570</f>
        <v>0</v>
      </c>
      <c r="AB29" s="26">
        <f t="shared" si="9"/>
        <v>9824</v>
      </c>
    </row>
    <row r="30" spans="1:28" ht="13.5" thickBot="1">
      <c r="B30" s="187">
        <v>40452</v>
      </c>
      <c r="C30" s="316" t="s">
        <v>215</v>
      </c>
      <c r="D30" s="317" t="s">
        <v>37</v>
      </c>
      <c r="E30" s="318">
        <f>'Estación E1_Contagens'!AQ677</f>
        <v>7432</v>
      </c>
      <c r="F30" s="318">
        <f>'Estación E1_Contagens'!AR677</f>
        <v>471</v>
      </c>
      <c r="G30" s="318">
        <f>'Estación E1_Contagens'!AS677</f>
        <v>33</v>
      </c>
      <c r="H30" s="318">
        <f>'Estación E1_Contagens'!AT677</f>
        <v>470</v>
      </c>
      <c r="I30" s="318">
        <f>'Estación E1_Contagens'!AU677</f>
        <v>155</v>
      </c>
      <c r="J30" s="318">
        <f>'Estación E1_Contagens'!AV677</f>
        <v>5</v>
      </c>
      <c r="K30" s="318">
        <f>'Estación E1_Contagens'!AW677</f>
        <v>3</v>
      </c>
      <c r="L30" s="318">
        <f>'Estación E1_Contagens'!AX677</f>
        <v>657</v>
      </c>
      <c r="M30" s="318">
        <f>'Estación E1_Contagens'!AY677</f>
        <v>81</v>
      </c>
      <c r="N30" s="318">
        <f>'Estación E1_Contagens'!AZ677</f>
        <v>6</v>
      </c>
      <c r="O30" s="318">
        <f>'Estación E1_Contagens'!BA677</f>
        <v>7</v>
      </c>
      <c r="P30" s="318">
        <f>'Estación E1_Contagens'!BB677</f>
        <v>0</v>
      </c>
      <c r="Q30" s="318">
        <f>'Estación E1_Contagens'!BC677</f>
        <v>11</v>
      </c>
      <c r="R30" s="318">
        <f>'Estación E1_Contagens'!BD677</f>
        <v>14</v>
      </c>
      <c r="S30" s="318">
        <f>'Estación E1_Contagens'!BE677</f>
        <v>0</v>
      </c>
      <c r="T30" s="318">
        <f>'Estación E1_Contagens'!BF677</f>
        <v>45</v>
      </c>
      <c r="U30" s="318">
        <f>'Estación E1_Contagens'!BG677</f>
        <v>180</v>
      </c>
      <c r="V30" s="318">
        <f>'Estación E1_Contagens'!BH677</f>
        <v>2</v>
      </c>
      <c r="W30" s="318">
        <f>'Estación E1_Contagens'!BI677</f>
        <v>0</v>
      </c>
      <c r="X30" s="318">
        <f>'Estación E1_Contagens'!BJ677</f>
        <v>1</v>
      </c>
      <c r="Y30" s="318">
        <f>'Estación E1_Contagens'!BK677</f>
        <v>5</v>
      </c>
      <c r="Z30" s="318">
        <f>'Estación E1_Contagens'!BL677</f>
        <v>4</v>
      </c>
      <c r="AA30" s="318">
        <f>'Estación E1_Contagens'!BM677</f>
        <v>0</v>
      </c>
      <c r="AB30" s="189">
        <f t="shared" si="9"/>
        <v>9582</v>
      </c>
    </row>
    <row r="31" spans="1:28">
      <c r="B31" s="323"/>
      <c r="C31" s="327" t="s">
        <v>36</v>
      </c>
      <c r="D31" s="326"/>
      <c r="E31" s="324">
        <f>SUM(E24:E30)</f>
        <v>54389</v>
      </c>
      <c r="F31" s="324">
        <f t="shared" ref="F31:AA31" si="10">SUM(F24:F30)</f>
        <v>3219</v>
      </c>
      <c r="G31" s="324">
        <f t="shared" si="10"/>
        <v>313</v>
      </c>
      <c r="H31" s="324">
        <f t="shared" si="10"/>
        <v>3737</v>
      </c>
      <c r="I31" s="324">
        <f t="shared" si="10"/>
        <v>1003</v>
      </c>
      <c r="J31" s="325">
        <f t="shared" si="10"/>
        <v>35</v>
      </c>
      <c r="K31" s="325">
        <f t="shared" si="10"/>
        <v>11</v>
      </c>
      <c r="L31" s="325">
        <f t="shared" si="10"/>
        <v>3749</v>
      </c>
      <c r="M31" s="325">
        <f t="shared" si="10"/>
        <v>455</v>
      </c>
      <c r="N31" s="325">
        <f t="shared" si="10"/>
        <v>21</v>
      </c>
      <c r="O31" s="325">
        <f t="shared" si="10"/>
        <v>47</v>
      </c>
      <c r="P31" s="325">
        <f t="shared" si="10"/>
        <v>2</v>
      </c>
      <c r="Q31" s="325">
        <f t="shared" si="10"/>
        <v>29</v>
      </c>
      <c r="R31" s="325">
        <f t="shared" si="10"/>
        <v>40</v>
      </c>
      <c r="S31" s="325">
        <f t="shared" si="10"/>
        <v>0</v>
      </c>
      <c r="T31" s="325">
        <f t="shared" si="10"/>
        <v>152</v>
      </c>
      <c r="U31" s="325">
        <f t="shared" si="10"/>
        <v>681</v>
      </c>
      <c r="V31" s="325">
        <f t="shared" si="10"/>
        <v>8</v>
      </c>
      <c r="W31" s="325">
        <f t="shared" si="10"/>
        <v>1</v>
      </c>
      <c r="X31" s="325">
        <f t="shared" si="10"/>
        <v>1</v>
      </c>
      <c r="Y31" s="325">
        <f t="shared" si="10"/>
        <v>13</v>
      </c>
      <c r="Z31" s="325">
        <f t="shared" si="10"/>
        <v>7</v>
      </c>
      <c r="AA31" s="325">
        <f t="shared" si="10"/>
        <v>0</v>
      </c>
      <c r="AB31" s="325">
        <f>SUM(E31:AA31)</f>
        <v>67913</v>
      </c>
    </row>
    <row r="32" spans="1:28">
      <c r="A32" s="2"/>
      <c r="B32" s="321"/>
      <c r="C32" s="328" t="s">
        <v>210</v>
      </c>
      <c r="D32" s="322"/>
      <c r="E32" s="197">
        <f>AVERAGE(E24:E30)</f>
        <v>7769.8571428571431</v>
      </c>
      <c r="F32" s="197">
        <f t="shared" ref="F32:AA32" si="11">AVERAGE(F24:F30)</f>
        <v>459.85714285714283</v>
      </c>
      <c r="G32" s="197">
        <f t="shared" si="11"/>
        <v>44.714285714285715</v>
      </c>
      <c r="H32" s="197">
        <f t="shared" si="11"/>
        <v>533.85714285714289</v>
      </c>
      <c r="I32" s="197">
        <f t="shared" si="11"/>
        <v>143.28571428571428</v>
      </c>
      <c r="J32" s="196">
        <f t="shared" si="11"/>
        <v>5</v>
      </c>
      <c r="K32" s="196">
        <f t="shared" si="11"/>
        <v>1.5714285714285714</v>
      </c>
      <c r="L32" s="196">
        <f t="shared" si="11"/>
        <v>535.57142857142856</v>
      </c>
      <c r="M32" s="196">
        <f t="shared" si="11"/>
        <v>65</v>
      </c>
      <c r="N32" s="196">
        <f t="shared" si="11"/>
        <v>3</v>
      </c>
      <c r="O32" s="196">
        <f t="shared" si="11"/>
        <v>6.7142857142857144</v>
      </c>
      <c r="P32" s="196">
        <f t="shared" si="11"/>
        <v>0.2857142857142857</v>
      </c>
      <c r="Q32" s="196">
        <f t="shared" si="11"/>
        <v>4.1428571428571432</v>
      </c>
      <c r="R32" s="196">
        <f t="shared" si="11"/>
        <v>5.7142857142857144</v>
      </c>
      <c r="S32" s="196">
        <f t="shared" si="11"/>
        <v>0</v>
      </c>
      <c r="T32" s="196">
        <f t="shared" si="11"/>
        <v>21.714285714285715</v>
      </c>
      <c r="U32" s="196">
        <f t="shared" si="11"/>
        <v>97.285714285714292</v>
      </c>
      <c r="V32" s="196">
        <f t="shared" si="11"/>
        <v>1.1428571428571428</v>
      </c>
      <c r="W32" s="196">
        <f t="shared" si="11"/>
        <v>0.14285714285714285</v>
      </c>
      <c r="X32" s="196">
        <f t="shared" si="11"/>
        <v>0.14285714285714285</v>
      </c>
      <c r="Y32" s="196">
        <f t="shared" si="11"/>
        <v>1.8571428571428572</v>
      </c>
      <c r="Z32" s="196">
        <f t="shared" si="11"/>
        <v>1</v>
      </c>
      <c r="AA32" s="196">
        <f t="shared" si="11"/>
        <v>0</v>
      </c>
      <c r="AB32" s="196">
        <f>SUM(E32:AA32)</f>
        <v>9701.8571428571449</v>
      </c>
    </row>
    <row r="33" spans="1:28">
      <c r="A33" s="2"/>
      <c r="B33" s="321"/>
      <c r="C33" s="328" t="s">
        <v>237</v>
      </c>
      <c r="D33" s="322"/>
      <c r="E33" s="331">
        <v>1.1014999999999999</v>
      </c>
      <c r="F33" s="332"/>
      <c r="G33" s="332"/>
      <c r="H33" s="333"/>
      <c r="I33" s="331">
        <v>1.0047999999999999</v>
      </c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0"/>
    </row>
    <row r="34" spans="1:28">
      <c r="A34" s="2"/>
      <c r="B34" s="321"/>
      <c r="C34" s="328" t="s">
        <v>238</v>
      </c>
      <c r="D34" s="322"/>
      <c r="E34" s="335">
        <f>E32*$E$33</f>
        <v>8558.4976428571426</v>
      </c>
      <c r="F34" s="335">
        <f>F32*$E$33</f>
        <v>506.53264285714278</v>
      </c>
      <c r="G34" s="335">
        <f>G32*$E$33</f>
        <v>49.252785714285714</v>
      </c>
      <c r="H34" s="335">
        <f>H32*$E$33</f>
        <v>588.0436428571428</v>
      </c>
      <c r="I34" s="335">
        <f>I32*$I$33</f>
        <v>143.97348571428569</v>
      </c>
      <c r="J34" s="335">
        <f t="shared" ref="J34:AA34" si="12">J32*$I$33</f>
        <v>5.0239999999999991</v>
      </c>
      <c r="K34" s="335">
        <f t="shared" si="12"/>
        <v>1.5789714285714285</v>
      </c>
      <c r="L34" s="335">
        <f t="shared" si="12"/>
        <v>538.14217142857137</v>
      </c>
      <c r="M34" s="335">
        <f t="shared" si="12"/>
        <v>65.311999999999998</v>
      </c>
      <c r="N34" s="335">
        <f t="shared" si="12"/>
        <v>3.0143999999999997</v>
      </c>
      <c r="O34" s="335">
        <f t="shared" si="12"/>
        <v>6.7465142857142855</v>
      </c>
      <c r="P34" s="335">
        <f t="shared" si="12"/>
        <v>0.28708571428571422</v>
      </c>
      <c r="Q34" s="335">
        <f t="shared" si="12"/>
        <v>4.1627428571428569</v>
      </c>
      <c r="R34" s="335">
        <f t="shared" si="12"/>
        <v>5.7417142857142851</v>
      </c>
      <c r="S34" s="335">
        <f t="shared" si="12"/>
        <v>0</v>
      </c>
      <c r="T34" s="335">
        <f t="shared" si="12"/>
        <v>21.818514285714286</v>
      </c>
      <c r="U34" s="335">
        <f t="shared" si="12"/>
        <v>97.752685714285718</v>
      </c>
      <c r="V34" s="335">
        <f t="shared" si="12"/>
        <v>1.1483428571428569</v>
      </c>
      <c r="W34" s="335">
        <f t="shared" si="12"/>
        <v>0.14354285714285711</v>
      </c>
      <c r="X34" s="335">
        <f t="shared" si="12"/>
        <v>0.14354285714285711</v>
      </c>
      <c r="Y34" s="335">
        <f t="shared" si="12"/>
        <v>1.8660571428571429</v>
      </c>
      <c r="Z34" s="335">
        <f t="shared" si="12"/>
        <v>1.0047999999999999</v>
      </c>
      <c r="AA34" s="335">
        <f t="shared" si="12"/>
        <v>0</v>
      </c>
      <c r="AB34" s="336">
        <f>SUM(E34:AA34)</f>
        <v>10600.187285714283</v>
      </c>
    </row>
    <row r="35" spans="1:28" ht="13.5" thickBot="1">
      <c r="A35" s="2"/>
      <c r="B35" s="314"/>
      <c r="C35" s="329" t="s">
        <v>239</v>
      </c>
      <c r="D35" s="315"/>
      <c r="E35" s="319">
        <f>E34</f>
        <v>8558.4976428571426</v>
      </c>
      <c r="F35" s="319">
        <f t="shared" ref="F35:AA35" si="13">F34</f>
        <v>506.53264285714278</v>
      </c>
      <c r="G35" s="319">
        <f t="shared" si="13"/>
        <v>49.252785714285714</v>
      </c>
      <c r="H35" s="319">
        <f t="shared" si="13"/>
        <v>588.0436428571428</v>
      </c>
      <c r="I35" s="319">
        <f t="shared" si="13"/>
        <v>143.97348571428569</v>
      </c>
      <c r="J35" s="319">
        <f t="shared" si="13"/>
        <v>5.0239999999999991</v>
      </c>
      <c r="K35" s="319">
        <f t="shared" si="13"/>
        <v>1.5789714285714285</v>
      </c>
      <c r="L35" s="319">
        <f t="shared" si="13"/>
        <v>538.14217142857137</v>
      </c>
      <c r="M35" s="319">
        <f t="shared" si="13"/>
        <v>65.311999999999998</v>
      </c>
      <c r="N35" s="319">
        <f t="shared" si="13"/>
        <v>3.0143999999999997</v>
      </c>
      <c r="O35" s="319">
        <f t="shared" si="13"/>
        <v>6.7465142857142855</v>
      </c>
      <c r="P35" s="319">
        <f t="shared" si="13"/>
        <v>0.28708571428571422</v>
      </c>
      <c r="Q35" s="319">
        <f t="shared" si="13"/>
        <v>4.1627428571428569</v>
      </c>
      <c r="R35" s="319">
        <f t="shared" si="13"/>
        <v>5.7417142857142851</v>
      </c>
      <c r="S35" s="319">
        <f t="shared" si="13"/>
        <v>0</v>
      </c>
      <c r="T35" s="319">
        <f t="shared" si="13"/>
        <v>21.818514285714286</v>
      </c>
      <c r="U35" s="319">
        <f t="shared" si="13"/>
        <v>97.752685714285718</v>
      </c>
      <c r="V35" s="319">
        <f t="shared" si="13"/>
        <v>1.1483428571428569</v>
      </c>
      <c r="W35" s="319">
        <f t="shared" si="13"/>
        <v>0.14354285714285711</v>
      </c>
      <c r="X35" s="319">
        <f t="shared" si="13"/>
        <v>0.14354285714285711</v>
      </c>
      <c r="Y35" s="319">
        <f t="shared" si="13"/>
        <v>1.8660571428571429</v>
      </c>
      <c r="Z35" s="319">
        <f t="shared" si="13"/>
        <v>1.0047999999999999</v>
      </c>
      <c r="AA35" s="319">
        <f t="shared" si="13"/>
        <v>0</v>
      </c>
      <c r="AB35" s="320">
        <f>SUM(E35:AA35)</f>
        <v>10600.187285714283</v>
      </c>
    </row>
    <row r="36" spans="1:28">
      <c r="B36" s="2"/>
      <c r="C36" s="72"/>
      <c r="D36" s="29"/>
    </row>
    <row r="37" spans="1:28">
      <c r="B37" s="2"/>
      <c r="C37" s="72"/>
      <c r="D37" s="29"/>
    </row>
    <row r="38" spans="1:28" ht="15.75">
      <c r="B38" s="31" t="s">
        <v>204</v>
      </c>
      <c r="C38" s="32"/>
      <c r="D38" s="32"/>
      <c r="E38" s="195"/>
      <c r="F38" s="195"/>
      <c r="G38" s="32"/>
      <c r="H38" s="32"/>
      <c r="I38" s="32"/>
      <c r="K38" s="237">
        <v>1</v>
      </c>
    </row>
    <row r="39" spans="1:28" ht="13.5" thickBot="1">
      <c r="B39" s="32"/>
      <c r="C39" s="32"/>
      <c r="D39" s="32"/>
      <c r="E39" s="32"/>
      <c r="F39" s="32"/>
      <c r="G39" s="32"/>
      <c r="H39" s="32"/>
      <c r="I39" s="32"/>
    </row>
    <row r="40" spans="1:28" ht="12.75" customHeight="1">
      <c r="B40" s="416" t="s">
        <v>197</v>
      </c>
      <c r="C40" s="419" t="s">
        <v>198</v>
      </c>
      <c r="D40" s="413" t="s">
        <v>202</v>
      </c>
      <c r="E40" s="224" t="s">
        <v>199</v>
      </c>
      <c r="F40" s="225"/>
      <c r="G40" s="225"/>
      <c r="H40" s="226"/>
      <c r="I40" s="83" t="s">
        <v>218</v>
      </c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435" t="s">
        <v>223</v>
      </c>
    </row>
    <row r="41" spans="1:28" ht="12.75" customHeight="1">
      <c r="B41" s="417"/>
      <c r="C41" s="395"/>
      <c r="D41" s="395"/>
      <c r="E41" s="394" t="s">
        <v>219</v>
      </c>
      <c r="F41" s="394" t="s">
        <v>220</v>
      </c>
      <c r="G41" s="394" t="s">
        <v>221</v>
      </c>
      <c r="H41" s="394" t="s">
        <v>222</v>
      </c>
      <c r="I41" s="221" t="s">
        <v>208</v>
      </c>
      <c r="J41" s="222"/>
      <c r="K41" s="223"/>
      <c r="L41" s="221" t="s">
        <v>209</v>
      </c>
      <c r="M41" s="222"/>
      <c r="N41" s="222"/>
      <c r="O41" s="223"/>
      <c r="P41" s="221" t="s">
        <v>172</v>
      </c>
      <c r="Q41" s="222"/>
      <c r="R41" s="222"/>
      <c r="S41" s="222"/>
      <c r="T41" s="222"/>
      <c r="U41" s="222"/>
      <c r="V41" s="223"/>
      <c r="W41" s="221" t="s">
        <v>173</v>
      </c>
      <c r="X41" s="222"/>
      <c r="Y41" s="222"/>
      <c r="Z41" s="222"/>
      <c r="AA41" s="222"/>
      <c r="AB41" s="436"/>
    </row>
    <row r="42" spans="1:28" ht="12.75" customHeight="1" thickBot="1">
      <c r="B42" s="430"/>
      <c r="C42" s="410"/>
      <c r="D42" s="410"/>
      <c r="E42" s="410"/>
      <c r="F42" s="410"/>
      <c r="G42" s="410"/>
      <c r="H42" s="410"/>
      <c r="I42" s="227" t="s">
        <v>58</v>
      </c>
      <c r="J42" s="92" t="s">
        <v>59</v>
      </c>
      <c r="K42" s="92" t="s">
        <v>60</v>
      </c>
      <c r="L42" s="92" t="s">
        <v>61</v>
      </c>
      <c r="M42" s="92" t="s">
        <v>62</v>
      </c>
      <c r="N42" s="92" t="s">
        <v>63</v>
      </c>
      <c r="O42" s="92" t="s">
        <v>44</v>
      </c>
      <c r="P42" s="92" t="s">
        <v>64</v>
      </c>
      <c r="Q42" s="92" t="s">
        <v>65</v>
      </c>
      <c r="R42" s="92" t="s">
        <v>66</v>
      </c>
      <c r="S42" s="92" t="s">
        <v>67</v>
      </c>
      <c r="T42" s="92" t="s">
        <v>68</v>
      </c>
      <c r="U42" s="92" t="s">
        <v>69</v>
      </c>
      <c r="V42" s="92" t="s">
        <v>70</v>
      </c>
      <c r="W42" s="92" t="s">
        <v>71</v>
      </c>
      <c r="X42" s="92" t="s">
        <v>72</v>
      </c>
      <c r="Y42" s="92" t="s">
        <v>73</v>
      </c>
      <c r="Z42" s="92" t="s">
        <v>74</v>
      </c>
      <c r="AA42" s="92" t="s">
        <v>75</v>
      </c>
      <c r="AB42" s="437"/>
    </row>
    <row r="43" spans="1:28">
      <c r="B43" s="181">
        <v>40446</v>
      </c>
      <c r="C43" s="191" t="s">
        <v>38</v>
      </c>
      <c r="D43" s="228" t="str">
        <f>VLOOKUP($K$38,'Estación E1_Contagens'!$AO$11:$BN$34,2,FALSE)</f>
        <v>17:00-18:00</v>
      </c>
      <c r="E43" s="188">
        <f>VLOOKUP($K$38,'Estación E1_Contagens'!$AO$11:$BN$34,3,FALSE)</f>
        <v>525</v>
      </c>
      <c r="F43" s="80">
        <f>VLOOKUP($K$38,'Estación E1_Contagens'!$AO$11:$BN$34,4,FALSE)</f>
        <v>35</v>
      </c>
      <c r="G43" s="23">
        <f>VLOOKUP($K$38,'Estación E1_Contagens'!$AO$11:$BN$34,5,FALSE)</f>
        <v>10</v>
      </c>
      <c r="H43" s="23">
        <f>VLOOKUP($K$38,'Estación E1_Contagens'!$AO$11:$BN$34,6,FALSE)</f>
        <v>45</v>
      </c>
      <c r="I43" s="23">
        <f>VLOOKUP($K$38,'Estación E1_Contagens'!$AO$11:$BN$34,7,FALSE)</f>
        <v>5</v>
      </c>
      <c r="J43" s="23">
        <f>VLOOKUP($K$38,'Estación E1_Contagens'!$AO$11:$BN$34,8,FALSE)</f>
        <v>0</v>
      </c>
      <c r="K43" s="23">
        <f>VLOOKUP($K$38,'Estación E1_Contagens'!$AO$11:$BN$34,9,FALSE)</f>
        <v>0</v>
      </c>
      <c r="L43" s="23">
        <f>VLOOKUP($K$38,'Estación E1_Contagens'!$AO$11:$BN$34,10,FALSE)</f>
        <v>21</v>
      </c>
      <c r="M43" s="23">
        <f>VLOOKUP($K$38,'Estación E1_Contagens'!$AO$11:$BN$34,11,FALSE)</f>
        <v>3</v>
      </c>
      <c r="N43" s="23">
        <f>VLOOKUP($K$38,'Estación E1_Contagens'!$AO$11:$BN$34,12,FALSE)</f>
        <v>0</v>
      </c>
      <c r="O43" s="23">
        <f>VLOOKUP($K$38,'Estación E1_Contagens'!$AO$11:$BN$34,13,FALSE)</f>
        <v>0</v>
      </c>
      <c r="P43" s="23">
        <f>VLOOKUP($K$38,'Estación E1_Contagens'!$AO$11:$BN$34,14,FALSE)</f>
        <v>0</v>
      </c>
      <c r="Q43" s="23">
        <f>VLOOKUP($K$38,'Estación E1_Contagens'!$AO$11:$BN$34,15,FALSE)</f>
        <v>0</v>
      </c>
      <c r="R43" s="23">
        <f>VLOOKUP($K$38,'Estación E1_Contagens'!$AO$11:$BN$34,16,FALSE)</f>
        <v>0</v>
      </c>
      <c r="S43" s="23">
        <f>VLOOKUP($K$38,'Estación E1_Contagens'!$AO$11:$BN$34,17,FALSE)</f>
        <v>0</v>
      </c>
      <c r="T43" s="23">
        <f>VLOOKUP($K$38,'Estación E1_Contagens'!$AO$11:$BN$34,18,FALSE)</f>
        <v>0</v>
      </c>
      <c r="U43" s="23">
        <f>VLOOKUP($K$38,'Estación E1_Contagens'!$AO$11:$BN$34,19,FALSE)</f>
        <v>6</v>
      </c>
      <c r="V43" s="23">
        <f>VLOOKUP($K$38,'Estación E1_Contagens'!$AO$11:$BN$34,20,FALSE)</f>
        <v>0</v>
      </c>
      <c r="W43" s="23">
        <f>VLOOKUP($K$38,'Estación E1_Contagens'!$AO$11:$BN$34,21,FALSE)</f>
        <v>0</v>
      </c>
      <c r="X43" s="23">
        <f>VLOOKUP($K$38,'Estación E1_Contagens'!$AO$11:$BN$34,22,FALSE)</f>
        <v>0</v>
      </c>
      <c r="Y43" s="23">
        <f>VLOOKUP($K$38,'Estación E1_Contagens'!$AO$11:$BN$34,23,FALSE)</f>
        <v>0</v>
      </c>
      <c r="Z43" s="23">
        <f>VLOOKUP($K$38,'Estación E1_Contagens'!$AO$11:$BN$34,24,FALSE)</f>
        <v>0</v>
      </c>
      <c r="AA43" s="23">
        <f>VLOOKUP($K$38,'Estación E1_Contagens'!$AO$11:$BN$34,25,FALSE)</f>
        <v>0</v>
      </c>
      <c r="AB43" s="23">
        <f>VLOOKUP($K$38,'Estación E1_Contagens'!$AO$11:$BN$34,26,FALSE)</f>
        <v>650</v>
      </c>
    </row>
    <row r="44" spans="1:28">
      <c r="B44" s="37">
        <v>40447</v>
      </c>
      <c r="C44" s="78" t="s">
        <v>39</v>
      </c>
      <c r="D44" s="229" t="str">
        <f>VLOOKUP($K$38,'Estación E1_Contagens'!$AO$118:$BN$141,2,FALSE)</f>
        <v>14:00-15:00</v>
      </c>
      <c r="E44" s="36">
        <f>VLOOKUP($K$38,'Estación E1_Contagens'!$AO$118:$BN$141,3,FALSE)</f>
        <v>718</v>
      </c>
      <c r="F44" s="25">
        <f>VLOOKUP($K$38,'Estación E1_Contagens'!$AO$118:$BN$141,4,FALSE)</f>
        <v>24</v>
      </c>
      <c r="G44" s="26">
        <f>VLOOKUP($K$38,'Estación E1_Contagens'!$AO$118:$BN$141,5,FALSE)</f>
        <v>1</v>
      </c>
      <c r="H44" s="26">
        <f>VLOOKUP($K$38,'Estación E1_Contagens'!$AO$118:$BN$141,6,FALSE)</f>
        <v>49</v>
      </c>
      <c r="I44" s="26">
        <f>VLOOKUP($K$38,'Estación E1_Contagens'!$AO$118:$BN$141,7,FALSE)</f>
        <v>10</v>
      </c>
      <c r="J44" s="26">
        <f>VLOOKUP($K$38,'Estación E1_Contagens'!$AO$118:$BN$141,8,FALSE)</f>
        <v>0</v>
      </c>
      <c r="K44" s="26">
        <f>VLOOKUP($K$38,'Estación E1_Contagens'!$AO$118:$BN$141,9,FALSE)</f>
        <v>0</v>
      </c>
      <c r="L44" s="26">
        <f>VLOOKUP($K$38,'Estación E1_Contagens'!$AO$118:$BN$141,10,FALSE)</f>
        <v>6</v>
      </c>
      <c r="M44" s="26">
        <f>VLOOKUP($K$38,'Estación E1_Contagens'!$AO$118:$BN$141,11,FALSE)</f>
        <v>0</v>
      </c>
      <c r="N44" s="26">
        <f>VLOOKUP($K$38,'Estación E1_Contagens'!$AO$118:$BN$141,12,FALSE)</f>
        <v>0</v>
      </c>
      <c r="O44" s="26">
        <f>VLOOKUP($K$38,'Estación E1_Contagens'!$AO$118:$BN$141,13,FALSE)</f>
        <v>0</v>
      </c>
      <c r="P44" s="26">
        <f>VLOOKUP($K$38,'Estación E1_Contagens'!$AO$118:$BN$141,14,FALSE)</f>
        <v>0</v>
      </c>
      <c r="Q44" s="26">
        <f>VLOOKUP($K$38,'Estación E1_Contagens'!$AO$118:$BN$141,15,FALSE)</f>
        <v>0</v>
      </c>
      <c r="R44" s="26">
        <f>VLOOKUP($K$38,'Estación E1_Contagens'!$AO$118:$BN$141,16,FALSE)</f>
        <v>0</v>
      </c>
      <c r="S44" s="26">
        <f>VLOOKUP($K$38,'Estación E1_Contagens'!$AO$118:$BN$141,17,FALSE)</f>
        <v>0</v>
      </c>
      <c r="T44" s="26">
        <f>VLOOKUP($K$38,'Estación E1_Contagens'!$AO$118:$BN$141,18,FALSE)</f>
        <v>0</v>
      </c>
      <c r="U44" s="26">
        <f>VLOOKUP($K$38,'Estación E1_Contagens'!$AO$118:$BN$141,19,FALSE)</f>
        <v>0</v>
      </c>
      <c r="V44" s="26">
        <f>VLOOKUP($K$38,'Estación E1_Contagens'!$AO$118:$BN$141,20,FALSE)</f>
        <v>0</v>
      </c>
      <c r="W44" s="26">
        <f>VLOOKUP($K$38,'Estación E1_Contagens'!$AO$118:$BN$141,21,FALSE)</f>
        <v>0</v>
      </c>
      <c r="X44" s="26">
        <f>VLOOKUP($K$38,'Estación E1_Contagens'!$AO$118:$BN$141,22,FALSE)</f>
        <v>0</v>
      </c>
      <c r="Y44" s="26">
        <f>VLOOKUP($K$38,'Estación E1_Contagens'!$AO$118:$BN$141,23,FALSE)</f>
        <v>0</v>
      </c>
      <c r="Z44" s="26">
        <f>VLOOKUP($K$38,'Estación E1_Contagens'!$AO$118:$BN$141,24,FALSE)</f>
        <v>0</v>
      </c>
      <c r="AA44" s="26">
        <f>VLOOKUP($K$38,'Estación E1_Contagens'!$AO$118:$BN$141,25,FALSE)</f>
        <v>0</v>
      </c>
      <c r="AB44" s="26">
        <f>VLOOKUP($K$38,'Estación E1_Contagens'!$AO$118:$BN$141,26,FALSE)</f>
        <v>808</v>
      </c>
    </row>
    <row r="45" spans="1:28">
      <c r="B45" s="37">
        <v>40448</v>
      </c>
      <c r="C45" s="78" t="s">
        <v>212</v>
      </c>
      <c r="D45" s="229" t="str">
        <f>VLOOKUP($K$38,'Estación E1_Contagens'!$AO$225:$BN$248,2,FALSE)</f>
        <v>07:00-08:00</v>
      </c>
      <c r="E45" s="36">
        <f>VLOOKUP($K$38,'Estación E1_Contagens'!$AO$225:$BN$248,3,FALSE)</f>
        <v>639</v>
      </c>
      <c r="F45" s="25">
        <f>VLOOKUP($K$38,'Estación E1_Contagens'!$AO$225:$BN$248,4,FALSE)</f>
        <v>26</v>
      </c>
      <c r="G45" s="26">
        <f>VLOOKUP($K$38,'Estación E1_Contagens'!$AO$225:$BN$248,5,FALSE)</f>
        <v>0</v>
      </c>
      <c r="H45" s="26">
        <f>VLOOKUP($K$38,'Estación E1_Contagens'!$AO$225:$BN$248,6,FALSE)</f>
        <v>14</v>
      </c>
      <c r="I45" s="26">
        <f>VLOOKUP($K$38,'Estación E1_Contagens'!$AO$225:$BN$248,7,FALSE)</f>
        <v>22</v>
      </c>
      <c r="J45" s="26">
        <f>VLOOKUP($K$38,'Estación E1_Contagens'!$AO$225:$BN$248,8,FALSE)</f>
        <v>4</v>
      </c>
      <c r="K45" s="26">
        <f>VLOOKUP($K$38,'Estación E1_Contagens'!$AO$225:$BN$248,9,FALSE)</f>
        <v>0</v>
      </c>
      <c r="L45" s="26">
        <f>VLOOKUP($K$38,'Estación E1_Contagens'!$AO$225:$BN$248,10,FALSE)</f>
        <v>27</v>
      </c>
      <c r="M45" s="26">
        <f>VLOOKUP($K$38,'Estación E1_Contagens'!$AO$225:$BN$248,11,FALSE)</f>
        <v>1</v>
      </c>
      <c r="N45" s="26">
        <f>VLOOKUP($K$38,'Estación E1_Contagens'!$AO$225:$BN$248,12,FALSE)</f>
        <v>0</v>
      </c>
      <c r="O45" s="26">
        <f>VLOOKUP($K$38,'Estación E1_Contagens'!$AO$225:$BN$248,13,FALSE)</f>
        <v>1</v>
      </c>
      <c r="P45" s="26">
        <f>VLOOKUP($K$38,'Estación E1_Contagens'!$AO$225:$BN$248,14,FALSE)</f>
        <v>0</v>
      </c>
      <c r="Q45" s="26">
        <f>VLOOKUP($K$38,'Estación E1_Contagens'!$AO$225:$BN$248,15,FALSE)</f>
        <v>0</v>
      </c>
      <c r="R45" s="26">
        <f>VLOOKUP($K$38,'Estación E1_Contagens'!$AO$225:$BN$248,16,FALSE)</f>
        <v>0</v>
      </c>
      <c r="S45" s="26">
        <f>VLOOKUP($K$38,'Estación E1_Contagens'!$AO$225:$BN$248,17,FALSE)</f>
        <v>0</v>
      </c>
      <c r="T45" s="26">
        <f>VLOOKUP($K$38,'Estación E1_Contagens'!$AO$225:$BN$248,18,FALSE)</f>
        <v>0</v>
      </c>
      <c r="U45" s="26">
        <f>VLOOKUP($K$38,'Estación E1_Contagens'!$AO$225:$BN$248,19,FALSE)</f>
        <v>0</v>
      </c>
      <c r="V45" s="26">
        <f>VLOOKUP($K$38,'Estación E1_Contagens'!$AO$225:$BN$248,20,FALSE)</f>
        <v>0</v>
      </c>
      <c r="W45" s="26">
        <f>VLOOKUP($K$38,'Estación E1_Contagens'!$AO$225:$BN$248,21,FALSE)</f>
        <v>0</v>
      </c>
      <c r="X45" s="26">
        <f>VLOOKUP($K$38,'Estación E1_Contagens'!$AO$225:$BN$248,22,FALSE)</f>
        <v>0</v>
      </c>
      <c r="Y45" s="26">
        <f>VLOOKUP($K$38,'Estación E1_Contagens'!$AO$225:$BN$248,23,FALSE)</f>
        <v>0</v>
      </c>
      <c r="Z45" s="26">
        <f>VLOOKUP($K$38,'Estación E1_Contagens'!$AO$225:$BN$248,24,FALSE)</f>
        <v>0</v>
      </c>
      <c r="AA45" s="26">
        <f>VLOOKUP($K$38,'Estación E1_Contagens'!$AO$225:$BN$248,25,FALSE)</f>
        <v>0</v>
      </c>
      <c r="AB45" s="26">
        <f>VLOOKUP($K$38,'Estación E1_Contagens'!$AO$225:$BN$248,26,FALSE)</f>
        <v>734</v>
      </c>
    </row>
    <row r="46" spans="1:28" s="32" customFormat="1">
      <c r="B46" s="37">
        <v>40449</v>
      </c>
      <c r="C46" s="78" t="s">
        <v>213</v>
      </c>
      <c r="D46" s="229" t="str">
        <f>VLOOKUP($K$38,'Estación E1_Contagens'!$AO$332:$BN$355,2,FALSE)</f>
        <v>07:00-08:00</v>
      </c>
      <c r="E46" s="36">
        <f>VLOOKUP($K$38,'Estación E1_Contagens'!$AO$332:$BN$355,3,FALSE)</f>
        <v>693</v>
      </c>
      <c r="F46" s="25">
        <f>VLOOKUP($K$38,'Estación E1_Contagens'!$AO$332:$BN$355,4,FALSE)</f>
        <v>25</v>
      </c>
      <c r="G46" s="26">
        <f>VLOOKUP($K$38,'Estación E1_Contagens'!$AO$332:$BN$355,5,FALSE)</f>
        <v>1</v>
      </c>
      <c r="H46" s="26">
        <f>VLOOKUP($K$38,'Estación E1_Contagens'!$AO$332:$BN$355,6,FALSE)</f>
        <v>29</v>
      </c>
      <c r="I46" s="26">
        <f>VLOOKUP($K$38,'Estación E1_Contagens'!$AO$332:$BN$355,7,FALSE)</f>
        <v>21</v>
      </c>
      <c r="J46" s="26">
        <f>VLOOKUP($K$38,'Estación E1_Contagens'!$AO$332:$BN$355,8,FALSE)</f>
        <v>0</v>
      </c>
      <c r="K46" s="26">
        <f>VLOOKUP($K$38,'Estación E1_Contagens'!$AO$332:$BN$355,9,FALSE)</f>
        <v>0</v>
      </c>
      <c r="L46" s="26">
        <f>VLOOKUP($K$38,'Estación E1_Contagens'!$AO$332:$BN$355,10,FALSE)</f>
        <v>40</v>
      </c>
      <c r="M46" s="26">
        <f>VLOOKUP($K$38,'Estación E1_Contagens'!$AO$332:$BN$355,11,FALSE)</f>
        <v>3</v>
      </c>
      <c r="N46" s="26">
        <f>VLOOKUP($K$38,'Estación E1_Contagens'!$AO$332:$BN$355,12,FALSE)</f>
        <v>0</v>
      </c>
      <c r="O46" s="26">
        <f>VLOOKUP($K$38,'Estación E1_Contagens'!$AO$332:$BN$355,13,FALSE)</f>
        <v>0</v>
      </c>
      <c r="P46" s="26">
        <f>VLOOKUP($K$38,'Estación E1_Contagens'!$AO$332:$BN$355,14,FALSE)</f>
        <v>0</v>
      </c>
      <c r="Q46" s="26">
        <f>VLOOKUP($K$38,'Estación E1_Contagens'!$AO$332:$BN$355,15,FALSE)</f>
        <v>0</v>
      </c>
      <c r="R46" s="26">
        <f>VLOOKUP($K$38,'Estación E1_Contagens'!$AO$332:$BN$355,16,FALSE)</f>
        <v>0</v>
      </c>
      <c r="S46" s="26">
        <f>VLOOKUP($K$38,'Estación E1_Contagens'!$AO$332:$BN$355,17,FALSE)</f>
        <v>0</v>
      </c>
      <c r="T46" s="26">
        <f>VLOOKUP($K$38,'Estación E1_Contagens'!$AO$332:$BN$355,18,FALSE)</f>
        <v>0</v>
      </c>
      <c r="U46" s="26">
        <f>VLOOKUP($K$38,'Estación E1_Contagens'!$AO$332:$BN$355,19,FALSE)</f>
        <v>0</v>
      </c>
      <c r="V46" s="26">
        <f>VLOOKUP($K$38,'Estación E1_Contagens'!$AO$332:$BN$355,20,FALSE)</f>
        <v>0</v>
      </c>
      <c r="W46" s="26">
        <f>VLOOKUP($K$38,'Estación E1_Contagens'!$AO$332:$BN$355,21,FALSE)</f>
        <v>1</v>
      </c>
      <c r="X46" s="26">
        <f>VLOOKUP($K$38,'Estación E1_Contagens'!$AO$332:$BN$355,22,FALSE)</f>
        <v>0</v>
      </c>
      <c r="Y46" s="26">
        <f>VLOOKUP($K$38,'Estación E1_Contagens'!$AO$332:$BN$355,23,FALSE)</f>
        <v>0</v>
      </c>
      <c r="Z46" s="26">
        <f>VLOOKUP($K$38,'Estación E1_Contagens'!$AO$332:$BN$355,24,FALSE)</f>
        <v>0</v>
      </c>
      <c r="AA46" s="26">
        <f>VLOOKUP($K$38,'Estación E1_Contagens'!$AO$332:$BN$355,25,FALSE)</f>
        <v>0</v>
      </c>
      <c r="AB46" s="26">
        <f>VLOOKUP($K$38,'Estación E1_Contagens'!$AO$332:$BN$355,26,FALSE)</f>
        <v>813</v>
      </c>
    </row>
    <row r="47" spans="1:28">
      <c r="B47" s="37">
        <v>40450</v>
      </c>
      <c r="C47" s="78" t="s">
        <v>214</v>
      </c>
      <c r="D47" s="229" t="str">
        <f>VLOOKUP($K$38,'Estación E1_Contagens'!$AO$438:$BN$462,2,FALSE)</f>
        <v>07:00-08:00</v>
      </c>
      <c r="E47" s="36">
        <f>VLOOKUP($K$38,'Estación E1_Contagens'!$AO$438:$BN$462,3,FALSE)</f>
        <v>554</v>
      </c>
      <c r="F47" s="25">
        <f>VLOOKUP($K$38,'Estación E1_Contagens'!$AO$438:$BN$462,4,FALSE)</f>
        <v>35</v>
      </c>
      <c r="G47" s="26">
        <f>VLOOKUP($K$38,'Estación E1_Contagens'!$AO$438:$BN$462,5,FALSE)</f>
        <v>0</v>
      </c>
      <c r="H47" s="26">
        <f>VLOOKUP($K$38,'Estación E1_Contagens'!$AO$438:$BN$462,6,FALSE)</f>
        <v>24</v>
      </c>
      <c r="I47" s="26">
        <f>VLOOKUP($K$38,'Estación E1_Contagens'!$AO$438:$BN$462,7,FALSE)</f>
        <v>16</v>
      </c>
      <c r="J47" s="26">
        <f>VLOOKUP($K$38,'Estación E1_Contagens'!$AO$438:$BN$462,8,FALSE)</f>
        <v>0</v>
      </c>
      <c r="K47" s="26">
        <f>VLOOKUP($K$38,'Estación E1_Contagens'!$AO$438:$BN$462,9,FALSE)</f>
        <v>0</v>
      </c>
      <c r="L47" s="26">
        <f>VLOOKUP($K$38,'Estación E1_Contagens'!$AO$438:$BN$462,10,FALSE)</f>
        <v>35</v>
      </c>
      <c r="M47" s="26">
        <f>VLOOKUP($K$38,'Estación E1_Contagens'!$AO$438:$BN$462,11,FALSE)</f>
        <v>1</v>
      </c>
      <c r="N47" s="26">
        <f>VLOOKUP($K$38,'Estación E1_Contagens'!$AO$438:$BN$462,12,FALSE)</f>
        <v>0</v>
      </c>
      <c r="O47" s="26">
        <f>VLOOKUP($K$38,'Estación E1_Contagens'!$AO$438:$BN$462,13,FALSE)</f>
        <v>0</v>
      </c>
      <c r="P47" s="26">
        <f>VLOOKUP($K$38,'Estación E1_Contagens'!$AO$438:$BN$462,14,FALSE)</f>
        <v>0</v>
      </c>
      <c r="Q47" s="26">
        <f>VLOOKUP($K$38,'Estación E1_Contagens'!$AO$438:$BN$462,15,FALSE)</f>
        <v>0</v>
      </c>
      <c r="R47" s="26">
        <f>VLOOKUP($K$38,'Estación E1_Contagens'!$AO$438:$BN$462,16,FALSE)</f>
        <v>0</v>
      </c>
      <c r="S47" s="26">
        <f>VLOOKUP($K$38,'Estación E1_Contagens'!$AO$438:$BN$462,17,FALSE)</f>
        <v>0</v>
      </c>
      <c r="T47" s="26">
        <f>VLOOKUP($K$38,'Estación E1_Contagens'!$AO$438:$BN$462,18,FALSE)</f>
        <v>0</v>
      </c>
      <c r="U47" s="26">
        <f>VLOOKUP($K$38,'Estación E1_Contagens'!$AO$438:$BN$462,19,FALSE)</f>
        <v>1</v>
      </c>
      <c r="V47" s="26">
        <f>VLOOKUP($K$38,'Estación E1_Contagens'!$AO$438:$BN$462,20,FALSE)</f>
        <v>0</v>
      </c>
      <c r="W47" s="26">
        <f>VLOOKUP($K$38,'Estación E1_Contagens'!$AO$438:$BN$462,21,FALSE)</f>
        <v>0</v>
      </c>
      <c r="X47" s="26">
        <f>VLOOKUP($K$38,'Estación E1_Contagens'!$AO$438:$BN$462,22,FALSE)</f>
        <v>0</v>
      </c>
      <c r="Y47" s="26">
        <f>VLOOKUP($K$38,'Estación E1_Contagens'!$AO$438:$BN$462,23,FALSE)</f>
        <v>0</v>
      </c>
      <c r="Z47" s="26">
        <f>VLOOKUP($K$38,'Estación E1_Contagens'!$AO$438:$BN$462,24,FALSE)</f>
        <v>0</v>
      </c>
      <c r="AA47" s="26">
        <f>VLOOKUP($K$38,'Estación E1_Contagens'!$AO$438:$BN$462,25,FALSE)</f>
        <v>0</v>
      </c>
      <c r="AB47" s="26">
        <f>VLOOKUP($K$38,'Estación E1_Contagens'!$AO$438:$BN$462,26,FALSE)</f>
        <v>666</v>
      </c>
    </row>
    <row r="48" spans="1:28">
      <c r="B48" s="37">
        <v>40451</v>
      </c>
      <c r="C48" s="78" t="s">
        <v>216</v>
      </c>
      <c r="D48" s="229" t="str">
        <f>VLOOKUP($K$38,'Estación E1_Contagens'!$AO$546:$BN$569,2,FALSE)</f>
        <v>07:00-08:00</v>
      </c>
      <c r="E48" s="36">
        <f>VLOOKUP($K$38,'Estación E1_Contagens'!$AO$546:$BN$569,3,FALSE)</f>
        <v>561</v>
      </c>
      <c r="F48" s="25">
        <f>VLOOKUP($K$38,'Estación E1_Contagens'!$AO$546:$BN$569,4,FALSE)</f>
        <v>31</v>
      </c>
      <c r="G48" s="26">
        <f>VLOOKUP($K$38,'Estación E1_Contagens'!$AO$546:$BN$569,5,FALSE)</f>
        <v>1</v>
      </c>
      <c r="H48" s="26">
        <f>VLOOKUP($K$38,'Estación E1_Contagens'!$AO$546:$BN$569,6,FALSE)</f>
        <v>25</v>
      </c>
      <c r="I48" s="26">
        <f>VLOOKUP($K$38,'Estación E1_Contagens'!$AO$546:$BN$569,7,FALSE)</f>
        <v>22</v>
      </c>
      <c r="J48" s="26">
        <f>VLOOKUP($K$38,'Estación E1_Contagens'!$AO$546:$BN$569,8,FALSE)</f>
        <v>1</v>
      </c>
      <c r="K48" s="26">
        <f>VLOOKUP($K$38,'Estación E1_Contagens'!$AO$546:$BN$569,9,FALSE)</f>
        <v>0</v>
      </c>
      <c r="L48" s="26">
        <f>VLOOKUP($K$38,'Estación E1_Contagens'!$AO$546:$BN$569,10,FALSE)</f>
        <v>35</v>
      </c>
      <c r="M48" s="26">
        <f>VLOOKUP($K$38,'Estación E1_Contagens'!$AO$546:$BN$569,11,FALSE)</f>
        <v>7</v>
      </c>
      <c r="N48" s="26">
        <f>VLOOKUP($K$38,'Estación E1_Contagens'!$AO$546:$BN$569,12,FALSE)</f>
        <v>0</v>
      </c>
      <c r="O48" s="26">
        <f>VLOOKUP($K$38,'Estación E1_Contagens'!$AO$546:$BN$569,13,FALSE)</f>
        <v>0</v>
      </c>
      <c r="P48" s="26">
        <f>VLOOKUP($K$38,'Estación E1_Contagens'!$AO$546:$BN$569,14,FALSE)</f>
        <v>0</v>
      </c>
      <c r="Q48" s="26">
        <f>VLOOKUP($K$38,'Estación E1_Contagens'!$AO$546:$BN$569,15,FALSE)</f>
        <v>0</v>
      </c>
      <c r="R48" s="26">
        <f>VLOOKUP($K$38,'Estación E1_Contagens'!$AO$546:$BN$569,16,FALSE)</f>
        <v>0</v>
      </c>
      <c r="S48" s="26">
        <f>VLOOKUP($K$38,'Estación E1_Contagens'!$AO$546:$BN$569,17,FALSE)</f>
        <v>0</v>
      </c>
      <c r="T48" s="26">
        <f>VLOOKUP($K$38,'Estación E1_Contagens'!$AO$546:$BN$569,18,FALSE)</f>
        <v>0</v>
      </c>
      <c r="U48" s="26">
        <f>VLOOKUP($K$38,'Estación E1_Contagens'!$AO$546:$BN$569,19,FALSE)</f>
        <v>0</v>
      </c>
      <c r="V48" s="26">
        <f>VLOOKUP($K$38,'Estación E1_Contagens'!$AO$546:$BN$569,20,FALSE)</f>
        <v>0</v>
      </c>
      <c r="W48" s="26">
        <f>VLOOKUP($K$38,'Estación E1_Contagens'!$AO$546:$BN$569,21,FALSE)</f>
        <v>0</v>
      </c>
      <c r="X48" s="26">
        <f>VLOOKUP($K$38,'Estación E1_Contagens'!$AO$546:$BN$569,22,FALSE)</f>
        <v>0</v>
      </c>
      <c r="Y48" s="26">
        <f>VLOOKUP($K$38,'Estación E1_Contagens'!$AO$546:$BN$569,23,FALSE)</f>
        <v>0</v>
      </c>
      <c r="Z48" s="26">
        <f>VLOOKUP($K$38,'Estación E1_Contagens'!$AO$546:$BN$569,24,FALSE)</f>
        <v>0</v>
      </c>
      <c r="AA48" s="26">
        <f>VLOOKUP($K$38,'Estación E1_Contagens'!$AO$546:$BN$569,25,FALSE)</f>
        <v>0</v>
      </c>
      <c r="AB48" s="26">
        <f>VLOOKUP($K$38,'Estación E1_Contagens'!$AO$546:$BN$569,26,FALSE)</f>
        <v>683</v>
      </c>
    </row>
    <row r="49" spans="2:28" ht="13.5" thickBot="1">
      <c r="B49" s="38">
        <v>40452</v>
      </c>
      <c r="C49" s="192" t="s">
        <v>215</v>
      </c>
      <c r="D49" s="230" t="str">
        <f>VLOOKUP($K$38,'Estación E1_Contagens'!$AO$653:$BN$676,2,FALSE)</f>
        <v>07:00-08:00</v>
      </c>
      <c r="E49" s="69">
        <f>VLOOKUP($K$38,'Estación E1_Contagens'!$AO$653:$BN$676,3,FALSE)</f>
        <v>596</v>
      </c>
      <c r="F49" s="28">
        <f>VLOOKUP($K$38,'Estación E1_Contagens'!$AO$653:$BN$676,4,FALSE)</f>
        <v>25</v>
      </c>
      <c r="G49" s="193">
        <f>VLOOKUP($K$38,'Estación E1_Contagens'!$AO$653:$BN$676,5,FALSE)</f>
        <v>0</v>
      </c>
      <c r="H49" s="193">
        <f>VLOOKUP($K$38,'Estación E1_Contagens'!$AO$653:$BN$676,6,FALSE)</f>
        <v>22</v>
      </c>
      <c r="I49" s="193">
        <f>VLOOKUP($K$38,'Estación E1_Contagens'!$AO$653:$BN$676,7,FALSE)</f>
        <v>19</v>
      </c>
      <c r="J49" s="193">
        <f>VLOOKUP($K$38,'Estación E1_Contagens'!$AO$653:$BN$676,8,FALSE)</f>
        <v>0</v>
      </c>
      <c r="K49" s="193">
        <f>VLOOKUP($K$38,'Estación E1_Contagens'!$AO$653:$BN$676,9,FALSE)</f>
        <v>1</v>
      </c>
      <c r="L49" s="193">
        <f>VLOOKUP($K$38,'Estación E1_Contagens'!$AO$653:$BN$676,10,FALSE)</f>
        <v>34</v>
      </c>
      <c r="M49" s="193">
        <f>VLOOKUP($K$38,'Estación E1_Contagens'!$AO$653:$BN$676,11,FALSE)</f>
        <v>3</v>
      </c>
      <c r="N49" s="193">
        <f>VLOOKUP($K$38,'Estación E1_Contagens'!$AO$653:$BN$676,12,FALSE)</f>
        <v>1</v>
      </c>
      <c r="O49" s="193">
        <f>VLOOKUP($K$38,'Estación E1_Contagens'!$AO$653:$BN$676,13,FALSE)</f>
        <v>0</v>
      </c>
      <c r="P49" s="193">
        <f>VLOOKUP($K$38,'Estación E1_Contagens'!$AO$653:$BN$676,14,FALSE)</f>
        <v>0</v>
      </c>
      <c r="Q49" s="193">
        <f>VLOOKUP($K$38,'Estación E1_Contagens'!$AO$653:$BN$676,15,FALSE)</f>
        <v>0</v>
      </c>
      <c r="R49" s="193">
        <f>VLOOKUP($K$38,'Estación E1_Contagens'!$AO$653:$BN$676,16,FALSE)</f>
        <v>0</v>
      </c>
      <c r="S49" s="193">
        <f>VLOOKUP($K$38,'Estación E1_Contagens'!$AO$653:$BN$676,17,FALSE)</f>
        <v>0</v>
      </c>
      <c r="T49" s="193">
        <f>VLOOKUP($K$38,'Estación E1_Contagens'!$AO$653:$BN$676,18,FALSE)</f>
        <v>0</v>
      </c>
      <c r="U49" s="193">
        <f>VLOOKUP($K$38,'Estación E1_Contagens'!$AO$653:$BN$676,19,FALSE)</f>
        <v>0</v>
      </c>
      <c r="V49" s="193">
        <f>VLOOKUP($K$38,'Estación E1_Contagens'!$AO$653:$BN$676,20,FALSE)</f>
        <v>0</v>
      </c>
      <c r="W49" s="193">
        <f>VLOOKUP($K$38,'Estación E1_Contagens'!$AO$653:$BN$676,21,FALSE)</f>
        <v>0</v>
      </c>
      <c r="X49" s="193">
        <f>VLOOKUP($K$38,'Estación E1_Contagens'!$AO$653:$BN$676,22,FALSE)</f>
        <v>0</v>
      </c>
      <c r="Y49" s="193">
        <f>VLOOKUP($K$38,'Estación E1_Contagens'!$AO$653:$BN$676,23,FALSE)</f>
        <v>1</v>
      </c>
      <c r="Z49" s="193">
        <f>VLOOKUP($K$38,'Estación E1_Contagens'!$AO$653:$BN$676,24,FALSE)</f>
        <v>0</v>
      </c>
      <c r="AA49" s="193">
        <f>VLOOKUP($K$38,'Estación E1_Contagens'!$AO$653:$BN$676,25,FALSE)</f>
        <v>0</v>
      </c>
      <c r="AB49" s="193">
        <f>VLOOKUP($K$38,'Estación E1_Contagens'!$AO$653:$BN$676,26,FALSE)</f>
        <v>702</v>
      </c>
    </row>
    <row r="50" spans="2:28">
      <c r="B50" s="190"/>
      <c r="C50" s="72"/>
      <c r="D50" s="29"/>
    </row>
    <row r="51" spans="2:28" ht="15.75">
      <c r="B51" s="31" t="s">
        <v>205</v>
      </c>
      <c r="C51" s="32"/>
      <c r="D51" s="32"/>
      <c r="E51" s="32"/>
      <c r="H51" s="195"/>
      <c r="I51" s="195"/>
      <c r="K51" s="237">
        <v>2</v>
      </c>
      <c r="L51" s="237">
        <v>1</v>
      </c>
    </row>
    <row r="52" spans="2:28" ht="13.5" thickBot="1">
      <c r="B52" s="32"/>
      <c r="C52" s="32"/>
      <c r="D52" s="32"/>
      <c r="E52" s="32"/>
      <c r="F52" s="32"/>
      <c r="G52" s="32"/>
      <c r="H52" s="32"/>
      <c r="I52" s="32"/>
    </row>
    <row r="53" spans="2:28" ht="12.75" customHeight="1">
      <c r="B53" s="416" t="s">
        <v>197</v>
      </c>
      <c r="C53" s="419" t="s">
        <v>198</v>
      </c>
      <c r="D53" s="413" t="s">
        <v>202</v>
      </c>
      <c r="E53" s="224" t="s">
        <v>199</v>
      </c>
      <c r="F53" s="225"/>
      <c r="G53" s="225"/>
      <c r="H53" s="226"/>
      <c r="I53" s="83" t="s">
        <v>218</v>
      </c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435" t="s">
        <v>223</v>
      </c>
    </row>
    <row r="54" spans="2:28" ht="12.75" customHeight="1">
      <c r="B54" s="417"/>
      <c r="C54" s="395"/>
      <c r="D54" s="395"/>
      <c r="E54" s="394" t="s">
        <v>219</v>
      </c>
      <c r="F54" s="394" t="s">
        <v>220</v>
      </c>
      <c r="G54" s="394" t="s">
        <v>221</v>
      </c>
      <c r="H54" s="394" t="s">
        <v>222</v>
      </c>
      <c r="I54" s="221" t="s">
        <v>208</v>
      </c>
      <c r="J54" s="222"/>
      <c r="K54" s="223"/>
      <c r="L54" s="221" t="s">
        <v>209</v>
      </c>
      <c r="M54" s="222"/>
      <c r="N54" s="222"/>
      <c r="O54" s="223"/>
      <c r="P54" s="221" t="s">
        <v>172</v>
      </c>
      <c r="Q54" s="222"/>
      <c r="R54" s="222"/>
      <c r="S54" s="222"/>
      <c r="T54" s="222"/>
      <c r="U54" s="222"/>
      <c r="V54" s="223"/>
      <c r="W54" s="221" t="s">
        <v>173</v>
      </c>
      <c r="X54" s="222"/>
      <c r="Y54" s="222"/>
      <c r="Z54" s="222"/>
      <c r="AA54" s="222"/>
      <c r="AB54" s="436"/>
    </row>
    <row r="55" spans="2:28" ht="12.75" customHeight="1" thickBot="1">
      <c r="B55" s="430"/>
      <c r="C55" s="410"/>
      <c r="D55" s="410"/>
      <c r="E55" s="410"/>
      <c r="F55" s="410"/>
      <c r="G55" s="410"/>
      <c r="H55" s="410"/>
      <c r="I55" s="227" t="s">
        <v>58</v>
      </c>
      <c r="J55" s="92" t="s">
        <v>59</v>
      </c>
      <c r="K55" s="92" t="s">
        <v>60</v>
      </c>
      <c r="L55" s="92" t="s">
        <v>61</v>
      </c>
      <c r="M55" s="92" t="s">
        <v>62</v>
      </c>
      <c r="N55" s="92" t="s">
        <v>63</v>
      </c>
      <c r="O55" s="92" t="s">
        <v>44</v>
      </c>
      <c r="P55" s="92" t="s">
        <v>64</v>
      </c>
      <c r="Q55" s="92" t="s">
        <v>65</v>
      </c>
      <c r="R55" s="92" t="s">
        <v>66</v>
      </c>
      <c r="S55" s="92" t="s">
        <v>67</v>
      </c>
      <c r="T55" s="92" t="s">
        <v>68</v>
      </c>
      <c r="U55" s="92" t="s">
        <v>69</v>
      </c>
      <c r="V55" s="92" t="s">
        <v>70</v>
      </c>
      <c r="W55" s="92" t="s">
        <v>71</v>
      </c>
      <c r="X55" s="92" t="s">
        <v>72</v>
      </c>
      <c r="Y55" s="92" t="s">
        <v>73</v>
      </c>
      <c r="Z55" s="92" t="s">
        <v>74</v>
      </c>
      <c r="AA55" s="92" t="s">
        <v>75</v>
      </c>
      <c r="AB55" s="437"/>
    </row>
    <row r="56" spans="2:28">
      <c r="B56" s="181">
        <v>40446</v>
      </c>
      <c r="C56" s="191" t="s">
        <v>38</v>
      </c>
      <c r="D56" s="228" t="str">
        <f>IF($L$51=MAX('Estación E1_Contagens'!$AO$17:$AP$20),VLOOKUP('Estación E1_Contagens'!$AO$17:$BN$20,2,FALSE),VLOOKUP('Estación E1_Resumo 04'!$K$51,'Estación E1_Contagens'!$AO$17:$BN$20,2,FALSE))</f>
        <v>09:00-10:00</v>
      </c>
      <c r="E56" s="188">
        <f>IF($L$51=MAX('Estación E1_Contagens'!$AO$17:$AP$20),VLOOKUP('Estación E1_Contagens'!$AO$17:$BN$20,3,FALSE),VLOOKUP('Estación E1_Resumo 04'!$K$51,'Estación E1_Contagens'!$AO$17:$BN$20,3,FALSE))</f>
        <v>449</v>
      </c>
      <c r="F56" s="188">
        <f>IF($L$51=MAX('Estación E1_Contagens'!$AO$17:$AP$20),VLOOKUP('Estación E1_Contagens'!$AO$17:$BN$20,4,FALSE),VLOOKUP('Estación E1_Resumo 04'!$K$51,'Estación E1_Contagens'!$AO$17:$BN$20,4,FALSE))</f>
        <v>32</v>
      </c>
      <c r="G56" s="188">
        <f>IF($L$51=MAX('Estación E1_Contagens'!$AO$17:$AP$20),VLOOKUP('Estación E1_Contagens'!$AO$17:$BN$20,5,FALSE),VLOOKUP('Estación E1_Resumo 04'!$K$51,'Estación E1_Contagens'!$AO$17:$BN$20,5,FALSE))</f>
        <v>6</v>
      </c>
      <c r="H56" s="188">
        <f>IF($L$51=MAX('Estación E1_Contagens'!$AO$17:$AP$20),VLOOKUP('Estación E1_Contagens'!$AO$17:$BN$20,6,FALSE),VLOOKUP('Estación E1_Resumo 04'!$K$51,'Estación E1_Contagens'!$AO$17:$BN$20,6,FALSE))</f>
        <v>33</v>
      </c>
      <c r="I56" s="188">
        <f>IF($L$51=MAX('Estación E1_Contagens'!$AO$17:$AP$20),VLOOKUP('Estación E1_Contagens'!$AO$17:$BN$20,7,FALSE),VLOOKUP('Estación E1_Resumo 04'!$K$51,'Estación E1_Contagens'!$AO$17:$BN$20,7,FALSE))</f>
        <v>16</v>
      </c>
      <c r="J56" s="23">
        <f>IF($L$51=MAX('Estación E1_Contagens'!$AO$17:$AP$20),VLOOKUP('Estación E1_Contagens'!$AO$17:$BN$20,8,FALSE),VLOOKUP('Estación E1_Resumo 04'!$K$51,'Estación E1_Contagens'!$AO$17:$BN$20,8,FALSE))</f>
        <v>0</v>
      </c>
      <c r="K56" s="23">
        <f>IF($L$51=MAX('Estación E1_Contagens'!$AO$17:$AP$20),VLOOKUP('Estación E1_Contagens'!$AO$17:$BN$20,9,FALSE),VLOOKUP('Estación E1_Resumo 04'!$K$51,'Estación E1_Contagens'!$AO$17:$BN$20,9,FALSE))</f>
        <v>0</v>
      </c>
      <c r="L56" s="23">
        <f>IF($L$51=MAX('Estación E1_Contagens'!$AO$17:$AP$20),VLOOKUP('Estación E1_Contagens'!$AO$17:$BN$20,10,FALSE),VLOOKUP('Estación E1_Resumo 04'!$K$51,'Estación E1_Contagens'!$AO$17:$BN$20,10,FALSE))</f>
        <v>23</v>
      </c>
      <c r="M56" s="23">
        <f>IF($L$51=MAX('Estación E1_Contagens'!$AO$17:$AP$20),VLOOKUP('Estación E1_Contagens'!$AO$17:$BN$20,11,FALSE),VLOOKUP('Estación E1_Resumo 04'!$K$51,'Estación E1_Contagens'!$AO$17:$BN$20,11,FALSE))</f>
        <v>4</v>
      </c>
      <c r="N56" s="23">
        <f>IF($L$51=MAX('Estación E1_Contagens'!$AO$17:$AP$20),VLOOKUP('Estación E1_Contagens'!$AO$17:$BN$20,12,FALSE),VLOOKUP('Estación E1_Resumo 04'!$K$51,'Estación E1_Contagens'!$AO$17:$BN$20,12,FALSE))</f>
        <v>0</v>
      </c>
      <c r="O56" s="23">
        <f>IF($L$51=MAX('Estación E1_Contagens'!$AO$17:$AP$20),VLOOKUP('Estación E1_Contagens'!$AO$17:$BN$20,13,FALSE),VLOOKUP('Estación E1_Resumo 04'!$K$51,'Estación E1_Contagens'!$AO$17:$BN$20,13,FALSE))</f>
        <v>0</v>
      </c>
      <c r="P56" s="23">
        <f>IF($L$51=MAX('Estación E1_Contagens'!$AO$17:$AP$20),VLOOKUP('Estación E1_Contagens'!$AO$17:$BN$20,14,FALSE),VLOOKUP('Estación E1_Resumo 04'!$K$51,'Estación E1_Contagens'!$AO$17:$BN$20,14,FALSE))</f>
        <v>0</v>
      </c>
      <c r="Q56" s="23">
        <f>IF($L$51=MAX('Estación E1_Contagens'!$AO$17:$AP$20),VLOOKUP('Estación E1_Contagens'!$AO$17:$BN$20,15,FALSE),VLOOKUP('Estación E1_Resumo 04'!$K$51,'Estación E1_Contagens'!$AO$17:$BN$20,15,FALSE))</f>
        <v>0</v>
      </c>
      <c r="R56" s="23">
        <f>IF($L$51=MAX('Estación E1_Contagens'!$AO$17:$AP$20),VLOOKUP('Estación E1_Contagens'!$AO$17:$BN$20,16,FALSE),VLOOKUP('Estación E1_Resumo 04'!$K$51,'Estación E1_Contagens'!$AO$17:$BN$20,16,FALSE))</f>
        <v>0</v>
      </c>
      <c r="S56" s="23">
        <f>IF($L$51=MAX('Estación E1_Contagens'!$AO$17:$AP$20),VLOOKUP('Estación E1_Contagens'!$AO$17:$BN$20,17,FALSE),VLOOKUP('Estación E1_Resumo 04'!$K$51,'Estación E1_Contagens'!$AO$17:$BN$20,17,FALSE))</f>
        <v>0</v>
      </c>
      <c r="T56" s="23">
        <f>IF($L$51=MAX('Estación E1_Contagens'!$AO$17:$AP$20),VLOOKUP('Estación E1_Contagens'!$AO$17:$BN$20,18,FALSE),VLOOKUP('Estación E1_Resumo 04'!$K$51,'Estación E1_Contagens'!$AO$17:$BN$20,18,FALSE))</f>
        <v>11</v>
      </c>
      <c r="U56" s="23">
        <f>IF($L$51=MAX('Estación E1_Contagens'!$AO$17:$AP$20),VLOOKUP('Estación E1_Contagens'!$AO$17:$BN$20,19,FALSE),VLOOKUP('Estación E1_Resumo 04'!$K$51,'Estación E1_Contagens'!$AO$17:$BN$20,19,FALSE))</f>
        <v>9</v>
      </c>
      <c r="V56" s="23">
        <f>IF($L$51=MAX('Estación E1_Contagens'!$AO$17:$AP$20),VLOOKUP('Estación E1_Contagens'!$AO$17:$BN$20,20,FALSE),VLOOKUP('Estación E1_Resumo 04'!$K$51,'Estación E1_Contagens'!$AO$17:$BN$20,20,FALSE))</f>
        <v>0</v>
      </c>
      <c r="W56" s="23">
        <f>IF($L$51=MAX('Estación E1_Contagens'!$AO$17:$AP$20),VLOOKUP('Estación E1_Contagens'!$AO$17:$BN$20,21,FALSE),VLOOKUP('Estación E1_Resumo 04'!$K$51,'Estación E1_Contagens'!$AO$17:$BN$20,21,FALSE))</f>
        <v>0</v>
      </c>
      <c r="X56" s="23">
        <f>IF($L$51=MAX('Estación E1_Contagens'!$AO$17:$AP$20),VLOOKUP('Estación E1_Contagens'!$AO$17:$BN$20,22,FALSE),VLOOKUP('Estación E1_Resumo 04'!$K$51,'Estación E1_Contagens'!$AO$17:$BN$20,22,FALSE))</f>
        <v>0</v>
      </c>
      <c r="Y56" s="23">
        <f>IF($L$51=MAX('Estación E1_Contagens'!$AO$17:$AP$20),VLOOKUP('Estación E1_Contagens'!$AO$17:$BN$20,23,FALSE),VLOOKUP('Estación E1_Resumo 04'!$K$51,'Estación E1_Contagens'!$AO$17:$BN$20,23,FALSE))</f>
        <v>0</v>
      </c>
      <c r="Z56" s="23">
        <f>IF($L$51=MAX('Estación E1_Contagens'!$AO$17:$AP$20),VLOOKUP('Estación E1_Contagens'!$AO$17:$BN$20,24,FALSE),VLOOKUP('Estación E1_Resumo 04'!$K$51,'Estación E1_Contagens'!$AO$17:$BN$20,24,FALSE))</f>
        <v>0</v>
      </c>
      <c r="AA56" s="23">
        <f>IF($L$51=MAX('Estación E1_Contagens'!$AO$17:$AP$20),VLOOKUP('Estación E1_Contagens'!$AO$17:$BN$20,25,FALSE),VLOOKUP('Estación E1_Resumo 04'!$K$51,'Estación E1_Contagens'!$AO$17:$BN$20,25,FALSE))</f>
        <v>0</v>
      </c>
      <c r="AB56" s="23">
        <f>IF($L$51=MAX('Estación E1_Contagens'!$AO$17:$AP$20),VLOOKUP('Estación E1_Contagens'!$AO$17:$BN$20,26,FALSE),VLOOKUP('Estación E1_Resumo 04'!$K$51,'Estación E1_Contagens'!$AO$17:$BN$20,26,FALSE))</f>
        <v>583</v>
      </c>
    </row>
    <row r="57" spans="2:28">
      <c r="B57" s="37">
        <v>40447</v>
      </c>
      <c r="C57" s="78" t="s">
        <v>39</v>
      </c>
      <c r="D57" s="229" t="str">
        <f>IF($L$51=MAX('Estación E1_Contagens'!$AO$124:$AP$127),VLOOKUP('Estación E1_Contagens'!$AO$124:$BN$127,2,FALSE),VLOOKUP('Estación E1_Resumo 04'!$K$51,'Estación E1_Contagens'!$AO$124:$BN$127,2,FALSE))</f>
        <v>09:00-10:00</v>
      </c>
      <c r="E57" s="36">
        <f>IF($L$51=MAX('Estación E1_Contagens'!$AO$124:$AP$127),VLOOKUP('Estación E1_Contagens'!$AO$124:$BN$127,3,FALSE),VLOOKUP('Estación E1_Resumo 04'!$K$51,'Estación E1_Contagens'!$AO$124:$BN$127,3,FALSE))</f>
        <v>466</v>
      </c>
      <c r="F57" s="36">
        <f>IF($L$51=MAX('Estación E1_Contagens'!$AO$124:$AP$127),VLOOKUP('Estación E1_Contagens'!$AO$124:$BN$127,4,FALSE),VLOOKUP('Estación E1_Resumo 04'!$K$51,'Estación E1_Contagens'!$AO$124:$BN$127,4,FALSE))</f>
        <v>12</v>
      </c>
      <c r="G57" s="36">
        <f>IF($L$51=MAX('Estación E1_Contagens'!$AO$124:$AP$127),VLOOKUP('Estación E1_Contagens'!$AO$124:$BN$127,5,FALSE),VLOOKUP('Estación E1_Resumo 04'!$K$51,'Estación E1_Contagens'!$AO$124:$BN$127,5,FALSE))</f>
        <v>4</v>
      </c>
      <c r="H57" s="36">
        <f>IF($L$51=MAX('Estación E1_Contagens'!$AO$124:$AP$127),VLOOKUP('Estación E1_Contagens'!$AO$124:$BN$127,6,FALSE),VLOOKUP('Estación E1_Resumo 04'!$K$51,'Estación E1_Contagens'!$AO$124:$BN$127,6,FALSE))</f>
        <v>25</v>
      </c>
      <c r="I57" s="36">
        <f>IF($L$51=MAX('Estación E1_Contagens'!$AO$124:$AP$127),VLOOKUP('Estación E1_Contagens'!$AO$124:$BN$127,7,FALSE),VLOOKUP('Estación E1_Resumo 04'!$K$51,'Estación E1_Contagens'!$AO$124:$BN$127,7,FALSE))</f>
        <v>10</v>
      </c>
      <c r="J57" s="189">
        <f>IF($L$51=MAX('Estación E1_Contagens'!$AO$124:$AP$127),VLOOKUP('Estación E1_Contagens'!$AO$124:$BN$127,8,FALSE),VLOOKUP('Estación E1_Resumo 04'!$K$51,'Estación E1_Contagens'!$AO$124:$BN$127,8,FALSE))</f>
        <v>0</v>
      </c>
      <c r="K57" s="189">
        <f>IF($L$51=MAX('Estación E1_Contagens'!$AO$124:$AP$127),VLOOKUP('Estación E1_Contagens'!$AO$124:$BN$127,9,FALSE),VLOOKUP('Estación E1_Resumo 04'!$K$51,'Estación E1_Contagens'!$AO$124:$BN$127,9,FALSE))</f>
        <v>0</v>
      </c>
      <c r="L57" s="189">
        <f>IF($L$51=MAX('Estación E1_Contagens'!$AO$124:$AP$127),VLOOKUP('Estación E1_Contagens'!$AO$124:$BN$127,10,FALSE),VLOOKUP('Estación E1_Resumo 04'!$K$51,'Estación E1_Contagens'!$AO$124:$BN$127,10,FALSE))</f>
        <v>8</v>
      </c>
      <c r="M57" s="189">
        <f>IF($L$51=MAX('Estación E1_Contagens'!$AO$124:$AP$127),VLOOKUP('Estación E1_Contagens'!$AO$124:$BN$127,11,FALSE),VLOOKUP('Estación E1_Resumo 04'!$K$51,'Estación E1_Contagens'!$AO$124:$BN$127,11,FALSE))</f>
        <v>0</v>
      </c>
      <c r="N57" s="189">
        <f>IF($L$51=MAX('Estación E1_Contagens'!$AO$124:$AP$127),VLOOKUP('Estación E1_Contagens'!$AO$124:$BN$127,12,FALSE),VLOOKUP('Estación E1_Resumo 04'!$K$51,'Estación E1_Contagens'!$AO$124:$BN$127,12,FALSE))</f>
        <v>0</v>
      </c>
      <c r="O57" s="189">
        <f>IF($L$51=MAX('Estación E1_Contagens'!$AO$124:$AP$127),VLOOKUP('Estación E1_Contagens'!$AO$124:$BN$127,13,FALSE),VLOOKUP('Estación E1_Resumo 04'!$K$51,'Estación E1_Contagens'!$AO$124:$BN$127,13,FALSE))</f>
        <v>0</v>
      </c>
      <c r="P57" s="189">
        <f>IF($L$51=MAX('Estación E1_Contagens'!$AO$124:$AP$127),VLOOKUP('Estación E1_Contagens'!$AO$124:$BN$127,14,FALSE),VLOOKUP('Estación E1_Resumo 04'!$K$51,'Estación E1_Contagens'!$AO$124:$BN$127,14,FALSE))</f>
        <v>0</v>
      </c>
      <c r="Q57" s="189">
        <f>IF($L$51=MAX('Estación E1_Contagens'!$AO$124:$AP$127),VLOOKUP('Estación E1_Contagens'!$AO$124:$BN$127,15,FALSE),VLOOKUP('Estación E1_Resumo 04'!$K$51,'Estación E1_Contagens'!$AO$124:$BN$127,15,FALSE))</f>
        <v>0</v>
      </c>
      <c r="R57" s="189">
        <f>IF($L$51=MAX('Estación E1_Contagens'!$AO$124:$AP$127),VLOOKUP('Estación E1_Contagens'!$AO$124:$BN$127,16,FALSE),VLOOKUP('Estación E1_Resumo 04'!$K$51,'Estación E1_Contagens'!$AO$124:$BN$127,16,FALSE))</f>
        <v>0</v>
      </c>
      <c r="S57" s="189">
        <f>IF($L$51=MAX('Estación E1_Contagens'!$AO$124:$AP$127),VLOOKUP('Estación E1_Contagens'!$AO$124:$BN$127,17,FALSE),VLOOKUP('Estación E1_Resumo 04'!$K$51,'Estación E1_Contagens'!$AO$124:$BN$127,17,FALSE))</f>
        <v>0</v>
      </c>
      <c r="T57" s="189">
        <f>IF($L$51=MAX('Estación E1_Contagens'!$AO$124:$AP$127),VLOOKUP('Estación E1_Contagens'!$AO$124:$BN$127,18,FALSE),VLOOKUP('Estación E1_Resumo 04'!$K$51,'Estación E1_Contagens'!$AO$124:$BN$127,18,FALSE))</f>
        <v>0</v>
      </c>
      <c r="U57" s="189">
        <f>IF($L$51=MAX('Estación E1_Contagens'!$AO$124:$AP$127),VLOOKUP('Estación E1_Contagens'!$AO$124:$BN$127,19,FALSE),VLOOKUP('Estación E1_Resumo 04'!$K$51,'Estación E1_Contagens'!$AO$124:$BN$127,19,FALSE))</f>
        <v>0</v>
      </c>
      <c r="V57" s="189">
        <f>IF($L$51=MAX('Estación E1_Contagens'!$AO$124:$AP$127),VLOOKUP('Estación E1_Contagens'!$AO$124:$BN$127,20,FALSE),VLOOKUP('Estación E1_Resumo 04'!$K$51,'Estación E1_Contagens'!$AO$124:$BN$127,20,FALSE))</f>
        <v>0</v>
      </c>
      <c r="W57" s="189">
        <f>IF($L$51=MAX('Estación E1_Contagens'!$AO$124:$AP$127),VLOOKUP('Estación E1_Contagens'!$AO$124:$BN$127,21,FALSE),VLOOKUP('Estación E1_Resumo 04'!$K$51,'Estación E1_Contagens'!$AO$124:$BN$127,21,FALSE))</f>
        <v>0</v>
      </c>
      <c r="X57" s="189">
        <f>IF($L$51=MAX('Estación E1_Contagens'!$AO$124:$AP$127),VLOOKUP('Estación E1_Contagens'!$AO$124:$BN$127,22,FALSE),VLOOKUP('Estación E1_Resumo 04'!$K$51,'Estación E1_Contagens'!$AO$124:$BN$127,22,FALSE))</f>
        <v>0</v>
      </c>
      <c r="Y57" s="189">
        <f>IF($L$51=MAX('Estación E1_Contagens'!$AO$124:$AP$127),VLOOKUP('Estación E1_Contagens'!$AO$124:$BN$127,23,FALSE),VLOOKUP('Estación E1_Resumo 04'!$K$51,'Estación E1_Contagens'!$AO$124:$BN$127,23,FALSE))</f>
        <v>0</v>
      </c>
      <c r="Z57" s="189">
        <f>IF($L$51=MAX('Estación E1_Contagens'!$AO$124:$AP$127),VLOOKUP('Estación E1_Contagens'!$AO$124:$BN$127,24,FALSE),VLOOKUP('Estación E1_Resumo 04'!$K$51,'Estación E1_Contagens'!$AO$124:$BN$127,24,FALSE))</f>
        <v>0</v>
      </c>
      <c r="AA57" s="189">
        <f>IF($L$51=MAX('Estación E1_Contagens'!$AO$124:$AP$127),VLOOKUP('Estación E1_Contagens'!$AO$124:$BN$127,25,FALSE),VLOOKUP('Estación E1_Resumo 04'!$K$51,'Estación E1_Contagens'!$AO$124:$BN$127,25,FALSE))</f>
        <v>0</v>
      </c>
      <c r="AB57" s="189">
        <f>IF($L$51=MAX('Estación E1_Contagens'!$AO$124:$AP$127),VLOOKUP('Estación E1_Contagens'!$AO$124:$BN$127,26,FALSE),VLOOKUP('Estación E1_Resumo 04'!$K$51,'Estación E1_Contagens'!$AO$124:$BN$127,26,FALSE))</f>
        <v>525</v>
      </c>
    </row>
    <row r="58" spans="2:28">
      <c r="B58" s="37">
        <v>40448</v>
      </c>
      <c r="C58" s="78" t="s">
        <v>212</v>
      </c>
      <c r="D58" s="229" t="str">
        <f>IF($L$51=MAX('Estación E1_Contagens'!$AO$231:$AO$234),VLOOKUP('Estación E1_Resumo 04'!$L$51,'Estación E1_Contagens'!$AO$231:$BN$234,2,FALSE),VLOOKUP('Estación E1_Resumo 04'!$K$51,'Estación E1_Contagens'!$AO$231:$BN$234,2,FALSE))</f>
        <v>07:00-08:00</v>
      </c>
      <c r="E58" s="36">
        <f>IF($L$51=MAX('Estación E1_Contagens'!$AO$231:$AO$234),VLOOKUP('Estación E1_Resumo 04'!$L$51,'Estación E1_Contagens'!$AO$231:$BN$234,3,FALSE),VLOOKUP('Estación E1_Resumo 04'!$K$51,'Estación E1_Contagens'!$AO$231:$BN$234,3,FALSE))</f>
        <v>639</v>
      </c>
      <c r="F58" s="36">
        <f>IF($L$51=MAX('Estación E1_Contagens'!$AO$231:$AO$234),VLOOKUP('Estación E1_Resumo 04'!$L$51,'Estación E1_Contagens'!$AO$231:$BN$234,4,FALSE),VLOOKUP('Estación E1_Resumo 04'!$K$51,'Estación E1_Contagens'!$AO$231:$BN$234,4,FALSE))</f>
        <v>26</v>
      </c>
      <c r="G58" s="36">
        <f>IF($L$51=MAX('Estación E1_Contagens'!$AO$231:$AO$234),VLOOKUP('Estación E1_Resumo 04'!$L$51,'Estación E1_Contagens'!$AO$231:$BN$234,5,FALSE),VLOOKUP('Estación E1_Resumo 04'!$K$51,'Estación E1_Contagens'!$AO$231:$BN$234,5,FALSE))</f>
        <v>0</v>
      </c>
      <c r="H58" s="36">
        <f>IF($L$51=MAX('Estación E1_Contagens'!$AO$231:$AO$234),VLOOKUP('Estación E1_Resumo 04'!$L$51,'Estación E1_Contagens'!$AO$231:$BN$234,6,FALSE),VLOOKUP('Estación E1_Resumo 04'!$K$51,'Estación E1_Contagens'!$AO$231:$BN$234,6,FALSE))</f>
        <v>14</v>
      </c>
      <c r="I58" s="36">
        <f>IF($L$51=MAX('Estación E1_Contagens'!$AO$231:$AO$234),VLOOKUP('Estación E1_Resumo 04'!$L$51,'Estación E1_Contagens'!$AO$231:$BN$234,7,FALSE),VLOOKUP('Estación E1_Resumo 04'!$K$51,'Estación E1_Contagens'!$AO$231:$BN$234,7,FALSE))</f>
        <v>22</v>
      </c>
      <c r="J58" s="189">
        <f>IF($L$51=MAX('Estación E1_Contagens'!$AO$231:$AO$234),VLOOKUP('Estación E1_Resumo 04'!$L$51,'Estación E1_Contagens'!$AO$231:$BN$234,8,FALSE),VLOOKUP('Estación E1_Resumo 04'!$K$51,'Estación E1_Contagens'!$AO$231:$BN$234,8,FALSE))</f>
        <v>4</v>
      </c>
      <c r="K58" s="189">
        <f>IF($L$51=MAX('Estación E1_Contagens'!$AO$231:$AO$234),VLOOKUP('Estación E1_Resumo 04'!$L$51,'Estación E1_Contagens'!$AO$231:$BN$234,9,FALSE),VLOOKUP('Estación E1_Resumo 04'!$K$51,'Estación E1_Contagens'!$AO$231:$BN$234,9,FALSE))</f>
        <v>0</v>
      </c>
      <c r="L58" s="189">
        <f>IF($L$51=MAX('Estación E1_Contagens'!$AO$231:$AO$234),VLOOKUP('Estación E1_Resumo 04'!$L$51,'Estación E1_Contagens'!$AO$231:$BN$234,10,FALSE),VLOOKUP('Estación E1_Resumo 04'!$K$51,'Estación E1_Contagens'!$AO$231:$BN$234,10,FALSE))</f>
        <v>27</v>
      </c>
      <c r="M58" s="189">
        <f>IF($L$51=MAX('Estación E1_Contagens'!$AO$231:$AO$234),VLOOKUP('Estación E1_Resumo 04'!$L$51,'Estación E1_Contagens'!$AO$231:$BN$234,11,FALSE),VLOOKUP('Estación E1_Resumo 04'!$K$51,'Estación E1_Contagens'!$AO$231:$BN$234,11,FALSE))</f>
        <v>1</v>
      </c>
      <c r="N58" s="189">
        <f>IF($L$51=MAX('Estación E1_Contagens'!$AO$231:$AO$234),VLOOKUP('Estación E1_Resumo 04'!$L$51,'Estación E1_Contagens'!$AO$231:$BN$234,12,FALSE),VLOOKUP('Estación E1_Resumo 04'!$K$51,'Estación E1_Contagens'!$AO$231:$BN$234,12,FALSE))</f>
        <v>0</v>
      </c>
      <c r="O58" s="189">
        <f>IF($L$51=MAX('Estación E1_Contagens'!$AO$231:$AO$234),VLOOKUP('Estación E1_Resumo 04'!$L$51,'Estación E1_Contagens'!$AO$231:$BN$234,13,FALSE),VLOOKUP('Estación E1_Resumo 04'!$K$51,'Estación E1_Contagens'!$AO$231:$BN$234,13,FALSE))</f>
        <v>1</v>
      </c>
      <c r="P58" s="189">
        <f>IF($L$51=MAX('Estación E1_Contagens'!$AO$231:$AO$234),VLOOKUP('Estación E1_Resumo 04'!$L$51,'Estación E1_Contagens'!$AO$231:$BN$234,14,FALSE),VLOOKUP('Estación E1_Resumo 04'!$K$51,'Estación E1_Contagens'!$AO$231:$BN$234,14,FALSE))</f>
        <v>0</v>
      </c>
      <c r="Q58" s="189">
        <f>IF($L$51=MAX('Estación E1_Contagens'!$AO$231:$AO$234),VLOOKUP('Estación E1_Resumo 04'!$L$51,'Estación E1_Contagens'!$AO$231:$BN$234,15,FALSE),VLOOKUP('Estación E1_Resumo 04'!$K$51,'Estación E1_Contagens'!$AO$231:$BN$234,15,FALSE))</f>
        <v>0</v>
      </c>
      <c r="R58" s="189">
        <f>IF($L$51=MAX('Estación E1_Contagens'!$AO$231:$AO$234),VLOOKUP('Estación E1_Resumo 04'!$L$51,'Estación E1_Contagens'!$AO$231:$BN$234,16,FALSE),VLOOKUP('Estación E1_Resumo 04'!$K$51,'Estación E1_Contagens'!$AO$231:$BN$234,16,FALSE))</f>
        <v>0</v>
      </c>
      <c r="S58" s="189">
        <f>IF($L$51=MAX('Estación E1_Contagens'!$AO$231:$AO$234),VLOOKUP('Estación E1_Resumo 04'!$L$51,'Estación E1_Contagens'!$AO$231:$BN$234,17,FALSE),VLOOKUP('Estación E1_Resumo 04'!$K$51,'Estación E1_Contagens'!$AO$231:$BN$234,17,FALSE))</f>
        <v>0</v>
      </c>
      <c r="T58" s="189">
        <f>IF($L$51=MAX('Estación E1_Contagens'!$AO$231:$AO$234),VLOOKUP('Estación E1_Resumo 04'!$L$51,'Estación E1_Contagens'!$AO$231:$BN$234,18,FALSE),VLOOKUP('Estación E1_Resumo 04'!$K$51,'Estación E1_Contagens'!$AO$231:$BN$234,18,FALSE))</f>
        <v>0</v>
      </c>
      <c r="U58" s="189">
        <f>IF($L$51=MAX('Estación E1_Contagens'!$AO$231:$AO$234),VLOOKUP('Estación E1_Resumo 04'!$L$51,'Estación E1_Contagens'!$AO$231:$BN$234,19,FALSE),VLOOKUP('Estación E1_Resumo 04'!$K$51,'Estación E1_Contagens'!$AO$231:$BN$234,19,FALSE))</f>
        <v>0</v>
      </c>
      <c r="V58" s="189">
        <f>IF($L$51=MAX('Estación E1_Contagens'!$AO$231:$AO$234),VLOOKUP('Estación E1_Resumo 04'!$L$51,'Estación E1_Contagens'!$AO$231:$BN$234,20,FALSE),VLOOKUP('Estación E1_Resumo 04'!$K$51,'Estación E1_Contagens'!$AO$231:$BN$234,20,FALSE))</f>
        <v>0</v>
      </c>
      <c r="W58" s="189">
        <f>IF($L$51=MAX('Estación E1_Contagens'!$AO$231:$AO$234),VLOOKUP('Estación E1_Resumo 04'!$L$51,'Estación E1_Contagens'!$AO$231:$BN$234,21,FALSE),VLOOKUP('Estación E1_Resumo 04'!$K$51,'Estación E1_Contagens'!$AO$231:$BN$234,21,FALSE))</f>
        <v>0</v>
      </c>
      <c r="X58" s="189">
        <f>IF($L$51=MAX('Estación E1_Contagens'!$AO$231:$AO$234),VLOOKUP('Estación E1_Resumo 04'!$L$51,'Estación E1_Contagens'!$AO$231:$BN$234,22,FALSE),VLOOKUP('Estación E1_Resumo 04'!$K$51,'Estación E1_Contagens'!$AO$231:$BN$234,22,FALSE))</f>
        <v>0</v>
      </c>
      <c r="Y58" s="189">
        <f>IF($L$51=MAX('Estación E1_Contagens'!$AO$231:$AO$234),VLOOKUP('Estación E1_Resumo 04'!$L$51,'Estación E1_Contagens'!$AO$231:$BN$234,23,FALSE),VLOOKUP('Estación E1_Resumo 04'!$K$51,'Estación E1_Contagens'!$AO$231:$BN$234,23,FALSE))</f>
        <v>0</v>
      </c>
      <c r="Z58" s="189">
        <f>IF($L$51=MAX('Estación E1_Contagens'!$AO$231:$AO$234),VLOOKUP('Estación E1_Resumo 04'!$L$51,'Estación E1_Contagens'!$AO$231:$BN$234,24,FALSE),VLOOKUP('Estación E1_Resumo 04'!$K$51,'Estación E1_Contagens'!$AO$231:$BN$234,24,FALSE))</f>
        <v>0</v>
      </c>
      <c r="AA58" s="189">
        <f>IF($L$51=MAX('Estación E1_Contagens'!$AO$231:$AO$234),VLOOKUP('Estación E1_Resumo 04'!$L$51,'Estación E1_Contagens'!$AO$231:$BN$234,25,FALSE),VLOOKUP('Estación E1_Resumo 04'!$K$51,'Estación E1_Contagens'!$AO$231:$BN$234,25,FALSE))</f>
        <v>0</v>
      </c>
      <c r="AB58" s="189">
        <f>IF($L$51=MAX('Estación E1_Contagens'!$AO$231:$AO$234),VLOOKUP('Estación E1_Resumo 04'!$L$51,'Estación E1_Contagens'!$AO$231:$BN$234,26,FALSE),VLOOKUP('Estación E1_Resumo 04'!$K$51,'Estación E1_Contagens'!$AO$231:$BN$234,26,FALSE))</f>
        <v>734</v>
      </c>
    </row>
    <row r="59" spans="2:28" s="32" customFormat="1">
      <c r="B59" s="37">
        <v>40449</v>
      </c>
      <c r="C59" s="78" t="s">
        <v>213</v>
      </c>
      <c r="D59" s="229" t="str">
        <f>IF($L$51=MAX('Estación E1_Contagens'!$AO$338:$AO$341),VLOOKUP('Estación E1_Resumo 04'!$L$51,'Estación E1_Contagens'!$AO$338:$BN$341,2,FALSE),VLOOKUP('Estación E1_Resumo 04'!$K$51,'Estación E1_Contagens'!$AO$338:$BN$341,2,FALSE))</f>
        <v>07:00-08:00</v>
      </c>
      <c r="E59" s="36">
        <f>IF($L$51=MAX('Estación E1_Contagens'!$AO$338:$AO$341),VLOOKUP('Estación E1_Resumo 04'!$L$51,'Estación E1_Contagens'!$AO$338:$BN$341,3,FALSE),VLOOKUP('Estación E1_Resumo 04'!$K$51,'Estación E1_Contagens'!$AO$338:$BN$341,3,FALSE))</f>
        <v>693</v>
      </c>
      <c r="F59" s="36">
        <f>IF($L$51=MAX('Estación E1_Contagens'!$AO$338:$AO$341),VLOOKUP('Estación E1_Resumo 04'!$L$51,'Estación E1_Contagens'!$AO$338:$BN$341,4,FALSE),VLOOKUP('Estación E1_Resumo 04'!$K$51,'Estación E1_Contagens'!$AO$338:$BN$341,4,FALSE))</f>
        <v>25</v>
      </c>
      <c r="G59" s="36">
        <f>IF($L$51=MAX('Estación E1_Contagens'!$AO$338:$AO$341),VLOOKUP('Estación E1_Resumo 04'!$L$51,'Estación E1_Contagens'!$AO$338:$BN$341,5,FALSE),VLOOKUP('Estación E1_Resumo 04'!$K$51,'Estación E1_Contagens'!$AO$338:$BN$341,5,FALSE))</f>
        <v>1</v>
      </c>
      <c r="H59" s="36">
        <f>IF($L$51=MAX('Estación E1_Contagens'!$AO$338:$AO$341),VLOOKUP('Estación E1_Resumo 04'!$L$51,'Estación E1_Contagens'!$AO$338:$BN$341,6,FALSE),VLOOKUP('Estación E1_Resumo 04'!$K$51,'Estación E1_Contagens'!$AO$338:$BN$341,6,FALSE))</f>
        <v>29</v>
      </c>
      <c r="I59" s="36">
        <f>IF($L$51=MAX('Estación E1_Contagens'!$AO$338:$AO$341),VLOOKUP('Estación E1_Resumo 04'!$L$51,'Estación E1_Contagens'!$AO$338:$BN$341,7,FALSE),VLOOKUP('Estación E1_Resumo 04'!$K$51,'Estación E1_Contagens'!$AO$338:$BN$341,7,FALSE))</f>
        <v>21</v>
      </c>
      <c r="J59" s="189">
        <f>IF($L$51=MAX('Estación E1_Contagens'!$AO$338:$AO$341),VLOOKUP('Estación E1_Resumo 04'!$L$51,'Estación E1_Contagens'!$AO$338:$BN$341,8,FALSE),VLOOKUP('Estación E1_Resumo 04'!$K$51,'Estación E1_Contagens'!$AO$338:$BN$341,8,FALSE))</f>
        <v>0</v>
      </c>
      <c r="K59" s="189">
        <f>IF($L$51=MAX('Estación E1_Contagens'!$AO$338:$AO$341),VLOOKUP('Estación E1_Resumo 04'!$L$51,'Estación E1_Contagens'!$AO$338:$BN$341,9,FALSE),VLOOKUP('Estación E1_Resumo 04'!$K$51,'Estación E1_Contagens'!$AO$338:$BN$341,9,FALSE))</f>
        <v>0</v>
      </c>
      <c r="L59" s="189">
        <f>IF($L$51=MAX('Estación E1_Contagens'!$AO$338:$AO$341),VLOOKUP('Estación E1_Resumo 04'!$L$51,'Estación E1_Contagens'!$AO$338:$BN$341,10,FALSE),VLOOKUP('Estación E1_Resumo 04'!$K$51,'Estación E1_Contagens'!$AO$338:$BN$341,10,FALSE))</f>
        <v>40</v>
      </c>
      <c r="M59" s="189">
        <f>IF($L$51=MAX('Estación E1_Contagens'!$AO$338:$AO$341),VLOOKUP('Estación E1_Resumo 04'!$L$51,'Estación E1_Contagens'!$AO$338:$BN$341,11,FALSE),VLOOKUP('Estación E1_Resumo 04'!$K$51,'Estación E1_Contagens'!$AO$338:$BN$341,11,FALSE))</f>
        <v>3</v>
      </c>
      <c r="N59" s="189">
        <f>IF($L$51=MAX('Estación E1_Contagens'!$AO$338:$AO$341),VLOOKUP('Estación E1_Resumo 04'!$L$51,'Estación E1_Contagens'!$AO$338:$BN$341,12,FALSE),VLOOKUP('Estación E1_Resumo 04'!$K$51,'Estación E1_Contagens'!$AO$338:$BN$341,12,FALSE))</f>
        <v>0</v>
      </c>
      <c r="O59" s="189">
        <f>IF($L$51=MAX('Estación E1_Contagens'!$AO$338:$AO$341),VLOOKUP('Estación E1_Resumo 04'!$L$51,'Estación E1_Contagens'!$AO$338:$BN$341,13,FALSE),VLOOKUP('Estación E1_Resumo 04'!$K$51,'Estación E1_Contagens'!$AO$338:$BN$341,13,FALSE))</f>
        <v>0</v>
      </c>
      <c r="P59" s="189">
        <f>IF($L$51=MAX('Estación E1_Contagens'!$AO$338:$AO$341),VLOOKUP('Estación E1_Resumo 04'!$L$51,'Estación E1_Contagens'!$AO$338:$BN$341,14,FALSE),VLOOKUP('Estación E1_Resumo 04'!$K$51,'Estación E1_Contagens'!$AO$338:$BN$341,14,FALSE))</f>
        <v>0</v>
      </c>
      <c r="Q59" s="189">
        <f>IF($L$51=MAX('Estación E1_Contagens'!$AO$338:$AO$341),VLOOKUP('Estación E1_Resumo 04'!$L$51,'Estación E1_Contagens'!$AO$338:$BN$341,15,FALSE),VLOOKUP('Estación E1_Resumo 04'!$K$51,'Estación E1_Contagens'!$AO$338:$BN$341,15,FALSE))</f>
        <v>0</v>
      </c>
      <c r="R59" s="189">
        <f>IF($L$51=MAX('Estación E1_Contagens'!$AO$338:$AO$341),VLOOKUP('Estación E1_Resumo 04'!$L$51,'Estación E1_Contagens'!$AO$338:$BN$341,16,FALSE),VLOOKUP('Estación E1_Resumo 04'!$K$51,'Estación E1_Contagens'!$AO$338:$BN$341,16,FALSE))</f>
        <v>0</v>
      </c>
      <c r="S59" s="189">
        <f>IF($L$51=MAX('Estación E1_Contagens'!$AO$338:$AO$341),VLOOKUP('Estación E1_Resumo 04'!$L$51,'Estación E1_Contagens'!$AO$338:$BN$341,17,FALSE),VLOOKUP('Estación E1_Resumo 04'!$K$51,'Estación E1_Contagens'!$AO$338:$BN$341,17,FALSE))</f>
        <v>0</v>
      </c>
      <c r="T59" s="189">
        <f>IF($L$51=MAX('Estación E1_Contagens'!$AO$338:$AO$341),VLOOKUP('Estación E1_Resumo 04'!$L$51,'Estación E1_Contagens'!$AO$338:$BN$341,18,FALSE),VLOOKUP('Estación E1_Resumo 04'!$K$51,'Estación E1_Contagens'!$AO$338:$BN$341,18,FALSE))</f>
        <v>0</v>
      </c>
      <c r="U59" s="189">
        <f>IF($L$51=MAX('Estación E1_Contagens'!$AO$338:$AO$341),VLOOKUP('Estación E1_Resumo 04'!$L$51,'Estación E1_Contagens'!$AO$338:$BN$341,19,FALSE),VLOOKUP('Estación E1_Resumo 04'!$K$51,'Estación E1_Contagens'!$AO$338:$BN$341,19,FALSE))</f>
        <v>0</v>
      </c>
      <c r="V59" s="189">
        <f>IF($L$51=MAX('Estación E1_Contagens'!$AO$338:$AO$341),VLOOKUP('Estación E1_Resumo 04'!$L$51,'Estación E1_Contagens'!$AO$338:$BN$341,20,FALSE),VLOOKUP('Estación E1_Resumo 04'!$K$51,'Estación E1_Contagens'!$AO$338:$BN$341,20,FALSE))</f>
        <v>0</v>
      </c>
      <c r="W59" s="189">
        <f>IF($L$51=MAX('Estación E1_Contagens'!$AO$338:$AO$341),VLOOKUP('Estación E1_Resumo 04'!$L$51,'Estación E1_Contagens'!$AO$338:$BN$341,21,FALSE),VLOOKUP('Estación E1_Resumo 04'!$K$51,'Estación E1_Contagens'!$AO$338:$BN$341,21,FALSE))</f>
        <v>1</v>
      </c>
      <c r="X59" s="189">
        <f>IF($L$51=MAX('Estación E1_Contagens'!$AO$338:$AO$341),VLOOKUP('Estación E1_Resumo 04'!$L$51,'Estación E1_Contagens'!$AO$338:$BN$341,22,FALSE),VLOOKUP('Estación E1_Resumo 04'!$K$51,'Estación E1_Contagens'!$AO$338:$BN$341,22,FALSE))</f>
        <v>0</v>
      </c>
      <c r="Y59" s="189">
        <f>IF($L$51=MAX('Estación E1_Contagens'!$AO$338:$AO$341),VLOOKUP('Estación E1_Resumo 04'!$L$51,'Estación E1_Contagens'!$AO$338:$BN$341,23,FALSE),VLOOKUP('Estación E1_Resumo 04'!$K$51,'Estación E1_Contagens'!$AO$338:$BN$341,23,FALSE))</f>
        <v>0</v>
      </c>
      <c r="Z59" s="189">
        <f>IF($L$51=MAX('Estación E1_Contagens'!$AO$338:$AO$341),VLOOKUP('Estación E1_Resumo 04'!$L$51,'Estación E1_Contagens'!$AO$338:$BN$341,24,FALSE),VLOOKUP('Estación E1_Resumo 04'!$K$51,'Estación E1_Contagens'!$AO$338:$BN$341,24,FALSE))</f>
        <v>0</v>
      </c>
      <c r="AA59" s="189">
        <f>IF($L$51=MAX('Estación E1_Contagens'!$AO$338:$AO$341),VLOOKUP('Estación E1_Resumo 04'!$L$51,'Estación E1_Contagens'!$AO$338:$BN$341,25,FALSE),VLOOKUP('Estación E1_Resumo 04'!$K$51,'Estación E1_Contagens'!$AO$338:$BN$341,25,FALSE))</f>
        <v>0</v>
      </c>
      <c r="AB59" s="189">
        <f>IF($L$51=MAX('Estación E1_Contagens'!$AO$338:$AO$341),VLOOKUP('Estación E1_Resumo 04'!$L$51,'Estación E1_Contagens'!$AO$338:$BN$341,26,FALSE),VLOOKUP('Estación E1_Resumo 04'!$K$51,'Estación E1_Contagens'!$AO$338:$BN$341,26,FALSE))</f>
        <v>813</v>
      </c>
    </row>
    <row r="60" spans="2:28">
      <c r="B60" s="37">
        <v>40450</v>
      </c>
      <c r="C60" s="78" t="s">
        <v>214</v>
      </c>
      <c r="D60" s="229" t="str">
        <f>IF($L$51=MAX('Estación E1_Contagens'!$AO$445:$AO$448),VLOOKUP('Estación E1_Resumo 04'!$L$51,'Estación E1_Contagens'!$AO$445:$BN$448,2,FALSE),VLOOKUP('Estación E1_Resumo 04'!$K$51,'Estación E1_Contagens'!$AO$445:$BN$448,2,FALSE))</f>
        <v>07:00-08:00</v>
      </c>
      <c r="E60" s="36">
        <f>IF($L$51=MAX('Estación E1_Contagens'!$AO$445:$AO$448),VLOOKUP('Estación E1_Resumo 04'!$L$51,'Estación E1_Contagens'!$AO$445:$BN$448,3,FALSE),VLOOKUP('Estación E1_Resumo 04'!$K$51,'Estación E1_Contagens'!$AO$445:$BN$448,3,FALSE))</f>
        <v>554</v>
      </c>
      <c r="F60" s="36">
        <f>IF($L$51=MAX('Estación E1_Contagens'!$AO$445:$AO$448),VLOOKUP('Estación E1_Resumo 04'!$L$51,'Estación E1_Contagens'!$AO$445:$BN$448,4,FALSE),VLOOKUP('Estación E1_Resumo 04'!$K$51,'Estación E1_Contagens'!$AO$445:$BN$448,4,FALSE))</f>
        <v>35</v>
      </c>
      <c r="G60" s="36">
        <f>IF($L$51=MAX('Estación E1_Contagens'!$AO$445:$AO$448),VLOOKUP('Estación E1_Resumo 04'!$L$51,'Estación E1_Contagens'!$AO$445:$BN$448,5,FALSE),VLOOKUP('Estación E1_Resumo 04'!$K$51,'Estación E1_Contagens'!$AO$445:$BN$448,5,FALSE))</f>
        <v>0</v>
      </c>
      <c r="H60" s="36">
        <f>IF($L$51=MAX('Estación E1_Contagens'!$AO$445:$AO$448),VLOOKUP('Estación E1_Resumo 04'!$L$51,'Estación E1_Contagens'!$AO$445:$BN$448,6,FALSE),VLOOKUP('Estación E1_Resumo 04'!$K$51,'Estación E1_Contagens'!$AO$445:$BN$448,6,FALSE))</f>
        <v>24</v>
      </c>
      <c r="I60" s="36">
        <f>IF($L$51=MAX('Estación E1_Contagens'!$AO$445:$AO$448),VLOOKUP('Estación E1_Resumo 04'!$L$51,'Estación E1_Contagens'!$AO$445:$BN$448,7,FALSE),VLOOKUP('Estación E1_Resumo 04'!$K$51,'Estación E1_Contagens'!$AO$445:$BN$448,7,FALSE))</f>
        <v>16</v>
      </c>
      <c r="J60" s="189">
        <f>IF($L$51=MAX('Estación E1_Contagens'!$AO$445:$AO$448),VLOOKUP('Estación E1_Resumo 04'!$L$51,'Estación E1_Contagens'!$AO$445:$BN$448,8,FALSE),VLOOKUP('Estación E1_Resumo 04'!$K$51,'Estación E1_Contagens'!$AO$445:$BN$448,8,FALSE))</f>
        <v>0</v>
      </c>
      <c r="K60" s="189">
        <f>IF($L$51=MAX('Estación E1_Contagens'!$AO$445:$AO$448),VLOOKUP('Estación E1_Resumo 04'!$L$51,'Estación E1_Contagens'!$AO$445:$BN$448,9,FALSE),VLOOKUP('Estación E1_Resumo 04'!$K$51,'Estación E1_Contagens'!$AO$445:$BN$448,9,FALSE))</f>
        <v>0</v>
      </c>
      <c r="L60" s="189">
        <f>IF($L$51=MAX('Estación E1_Contagens'!$AO$445:$AO$448),VLOOKUP('Estación E1_Resumo 04'!$L$51,'Estación E1_Contagens'!$AO$445:$BN$448,10,FALSE),VLOOKUP('Estación E1_Resumo 04'!$K$51,'Estación E1_Contagens'!$AO$445:$BN$448,10,FALSE))</f>
        <v>35</v>
      </c>
      <c r="M60" s="189">
        <f>IF($L$51=MAX('Estación E1_Contagens'!$AO$445:$AO$448),VLOOKUP('Estación E1_Resumo 04'!$L$51,'Estación E1_Contagens'!$AO$445:$BN$448,11,FALSE),VLOOKUP('Estación E1_Resumo 04'!$K$51,'Estación E1_Contagens'!$AO$445:$BN$448,11,FALSE))</f>
        <v>1</v>
      </c>
      <c r="N60" s="189">
        <f>IF($L$51=MAX('Estación E1_Contagens'!$AO$445:$AO$448),VLOOKUP('Estación E1_Resumo 04'!$L$51,'Estación E1_Contagens'!$AO$445:$BN$448,12,FALSE),VLOOKUP('Estación E1_Resumo 04'!$K$51,'Estación E1_Contagens'!$AO$445:$BN$448,12,FALSE))</f>
        <v>0</v>
      </c>
      <c r="O60" s="189">
        <f>IF($L$51=MAX('Estación E1_Contagens'!$AO$445:$AO$448),VLOOKUP('Estación E1_Resumo 04'!$L$51,'Estación E1_Contagens'!$AO$445:$BN$448,13,FALSE),VLOOKUP('Estación E1_Resumo 04'!$K$51,'Estación E1_Contagens'!$AO$445:$BN$448,13,FALSE))</f>
        <v>0</v>
      </c>
      <c r="P60" s="189">
        <f>IF($L$51=MAX('Estación E1_Contagens'!$AO$445:$AO$448),VLOOKUP('Estación E1_Resumo 04'!$L$51,'Estación E1_Contagens'!$AO$445:$BN$448,14,FALSE),VLOOKUP('Estación E1_Resumo 04'!$K$51,'Estación E1_Contagens'!$AO$445:$BN$448,14,FALSE))</f>
        <v>0</v>
      </c>
      <c r="Q60" s="189">
        <f>IF($L$51=MAX('Estación E1_Contagens'!$AO$445:$AO$448),VLOOKUP('Estación E1_Resumo 04'!$L$51,'Estación E1_Contagens'!$AO$445:$BN$448,15,FALSE),VLOOKUP('Estación E1_Resumo 04'!$K$51,'Estación E1_Contagens'!$AO$445:$BN$448,15,FALSE))</f>
        <v>0</v>
      </c>
      <c r="R60" s="189">
        <f>IF($L$51=MAX('Estación E1_Contagens'!$AO$445:$AO$448),VLOOKUP('Estación E1_Resumo 04'!$L$51,'Estación E1_Contagens'!$AO$445:$BN$448,16,FALSE),VLOOKUP('Estación E1_Resumo 04'!$K$51,'Estación E1_Contagens'!$AO$445:$BN$448,16,FALSE))</f>
        <v>0</v>
      </c>
      <c r="S60" s="189">
        <f>IF($L$51=MAX('Estación E1_Contagens'!$AO$445:$AO$448),VLOOKUP('Estación E1_Resumo 04'!$L$51,'Estación E1_Contagens'!$AO$445:$BN$448,17,FALSE),VLOOKUP('Estación E1_Resumo 04'!$K$51,'Estación E1_Contagens'!$AO$445:$BN$448,17,FALSE))</f>
        <v>0</v>
      </c>
      <c r="T60" s="189">
        <f>IF($L$51=MAX('Estación E1_Contagens'!$AO$445:$AO$448),VLOOKUP('Estación E1_Resumo 04'!$L$51,'Estación E1_Contagens'!$AO$445:$BN$448,18,FALSE),VLOOKUP('Estación E1_Resumo 04'!$K$51,'Estación E1_Contagens'!$AO$445:$BN$448,18,FALSE))</f>
        <v>0</v>
      </c>
      <c r="U60" s="189">
        <f>IF($L$51=MAX('Estación E1_Contagens'!$AO$445:$AO$448),VLOOKUP('Estación E1_Resumo 04'!$L$51,'Estación E1_Contagens'!$AO$445:$BN$448,19,FALSE),VLOOKUP('Estación E1_Resumo 04'!$K$51,'Estación E1_Contagens'!$AO$445:$BN$448,19,FALSE))</f>
        <v>1</v>
      </c>
      <c r="V60" s="189">
        <f>IF($L$51=MAX('Estación E1_Contagens'!$AO$445:$AO$448),VLOOKUP('Estación E1_Resumo 04'!$L$51,'Estación E1_Contagens'!$AO$445:$BN$448,20,FALSE),VLOOKUP('Estación E1_Resumo 04'!$K$51,'Estación E1_Contagens'!$AO$445:$BN$448,20,FALSE))</f>
        <v>0</v>
      </c>
      <c r="W60" s="189">
        <f>IF($L$51=MAX('Estación E1_Contagens'!$AO$445:$AO$448),VLOOKUP('Estación E1_Resumo 04'!$L$51,'Estación E1_Contagens'!$AO$445:$BN$448,21,FALSE),VLOOKUP('Estación E1_Resumo 04'!$K$51,'Estación E1_Contagens'!$AO$445:$BN$448,21,FALSE))</f>
        <v>0</v>
      </c>
      <c r="X60" s="189">
        <f>IF($L$51=MAX('Estación E1_Contagens'!$AO$445:$AO$448),VLOOKUP('Estación E1_Resumo 04'!$L$51,'Estación E1_Contagens'!$AO$445:$BN$448,22,FALSE),VLOOKUP('Estación E1_Resumo 04'!$K$51,'Estación E1_Contagens'!$AO$445:$BN$448,22,FALSE))</f>
        <v>0</v>
      </c>
      <c r="Y60" s="189">
        <f>IF($L$51=MAX('Estación E1_Contagens'!$AO$445:$AO$448),VLOOKUP('Estación E1_Resumo 04'!$L$51,'Estación E1_Contagens'!$AO$445:$BN$448,23,FALSE),VLOOKUP('Estación E1_Resumo 04'!$K$51,'Estación E1_Contagens'!$AO$445:$BN$448,23,FALSE))</f>
        <v>0</v>
      </c>
      <c r="Z60" s="189">
        <f>IF($L$51=MAX('Estación E1_Contagens'!$AO$445:$AO$448),VLOOKUP('Estación E1_Resumo 04'!$L$51,'Estación E1_Contagens'!$AO$445:$BN$448,24,FALSE),VLOOKUP('Estación E1_Resumo 04'!$K$51,'Estación E1_Contagens'!$AO$445:$BN$448,24,FALSE))</f>
        <v>0</v>
      </c>
      <c r="AA60" s="189">
        <f>IF($L$51=MAX('Estación E1_Contagens'!$AO$445:$AO$448),VLOOKUP('Estación E1_Resumo 04'!$L$51,'Estación E1_Contagens'!$AO$445:$BN$448,25,FALSE),VLOOKUP('Estación E1_Resumo 04'!$K$51,'Estación E1_Contagens'!$AO$445:$BN$448,25,FALSE))</f>
        <v>0</v>
      </c>
      <c r="AB60" s="189">
        <f>IF($L$51=MAX('Estación E1_Contagens'!$AO$445:$AO$448),VLOOKUP('Estación E1_Resumo 04'!$L$51,'Estación E1_Contagens'!$AO$445:$BN$448,26,FALSE),VLOOKUP('Estación E1_Resumo 04'!$K$51,'Estación E1_Contagens'!$AO$445:$BN$448,26,FALSE))</f>
        <v>666</v>
      </c>
    </row>
    <row r="61" spans="2:28">
      <c r="B61" s="37">
        <v>40451</v>
      </c>
      <c r="C61" s="78" t="s">
        <v>216</v>
      </c>
      <c r="D61" s="229" t="str">
        <f>IF($L$51=MAX('Estación E1_Contagens'!$AO$552:$AO$555),VLOOKUP('Estación E1_Resumo 04'!$L$51,'Estación E1_Contagens'!$AO$552:$BN$555,2,FALSE),VLOOKUP('Estación E1_Resumo 04'!$K$51,'Estación E1_Contagens'!$AO$552:$BN$555,2,FALSE))</f>
        <v>07:00-08:00</v>
      </c>
      <c r="E61" s="36">
        <f>IF($L$51=MAX('Estación E1_Contagens'!$AO$552:$AO$555),VLOOKUP('Estación E1_Resumo 04'!$L$51,'Estación E1_Contagens'!$AO$552:$BN$555,3,FALSE),VLOOKUP('Estación E1_Resumo 04'!$K$51,'Estación E1_Contagens'!$AO$552:$BN$555,3,FALSE))</f>
        <v>561</v>
      </c>
      <c r="F61" s="36">
        <f>IF($L$51=MAX('Estación E1_Contagens'!$AO$552:$AO$555),VLOOKUP('Estación E1_Resumo 04'!$L$51,'Estación E1_Contagens'!$AO$552:$BN$555,4,FALSE),VLOOKUP('Estación E1_Resumo 04'!$K$51,'Estación E1_Contagens'!$AO$552:$BN$555,4,FALSE))</f>
        <v>31</v>
      </c>
      <c r="G61" s="36">
        <f>IF($L$51=MAX('Estación E1_Contagens'!$AO$552:$AO$555),VLOOKUP('Estación E1_Resumo 04'!$L$51,'Estación E1_Contagens'!$AO$552:$BN$555,5,FALSE),VLOOKUP('Estación E1_Resumo 04'!$K$51,'Estación E1_Contagens'!$AO$552:$BN$555,5,FALSE))</f>
        <v>1</v>
      </c>
      <c r="H61" s="36">
        <f>IF($L$51=MAX('Estación E1_Contagens'!$AO$552:$AO$555),VLOOKUP('Estación E1_Resumo 04'!$L$51,'Estación E1_Contagens'!$AO$552:$BN$555,6,FALSE),VLOOKUP('Estación E1_Resumo 04'!$K$51,'Estación E1_Contagens'!$AO$552:$BN$555,6,FALSE))</f>
        <v>25</v>
      </c>
      <c r="I61" s="36">
        <f>IF($L$51=MAX('Estación E1_Contagens'!$AO$552:$AO$555),VLOOKUP('Estación E1_Resumo 04'!$L$51,'Estación E1_Contagens'!$AO$552:$BN$555,7,FALSE),VLOOKUP('Estación E1_Resumo 04'!$K$51,'Estación E1_Contagens'!$AO$552:$BN$555,7,FALSE))</f>
        <v>22</v>
      </c>
      <c r="J61" s="189">
        <f>IF($L$51=MAX('Estación E1_Contagens'!$AO$552:$AO$555),VLOOKUP('Estación E1_Resumo 04'!$L$51,'Estación E1_Contagens'!$AO$552:$BN$555,8,FALSE),VLOOKUP('Estación E1_Resumo 04'!$K$51,'Estación E1_Contagens'!$AO$552:$BN$555,8,FALSE))</f>
        <v>1</v>
      </c>
      <c r="K61" s="189">
        <f>IF($L$51=MAX('Estación E1_Contagens'!$AO$552:$AO$555),VLOOKUP('Estación E1_Resumo 04'!$L$51,'Estación E1_Contagens'!$AO$552:$BN$555,9,FALSE),VLOOKUP('Estación E1_Resumo 04'!$K$51,'Estación E1_Contagens'!$AO$552:$BN$555,9,FALSE))</f>
        <v>0</v>
      </c>
      <c r="L61" s="189">
        <f>IF($L$51=MAX('Estación E1_Contagens'!$AO$552:$AO$555),VLOOKUP('Estación E1_Resumo 04'!$L$51,'Estación E1_Contagens'!$AO$552:$BN$555,10,FALSE),VLOOKUP('Estación E1_Resumo 04'!$K$51,'Estación E1_Contagens'!$AO$552:$BN$555,10,FALSE))</f>
        <v>35</v>
      </c>
      <c r="M61" s="189">
        <f>IF($L$51=MAX('Estación E1_Contagens'!$AO$552:$AO$555),VLOOKUP('Estación E1_Resumo 04'!$L$51,'Estación E1_Contagens'!$AO$552:$BN$555,11,FALSE),VLOOKUP('Estación E1_Resumo 04'!$K$51,'Estación E1_Contagens'!$AO$552:$BN$555,11,FALSE))</f>
        <v>7</v>
      </c>
      <c r="N61" s="189">
        <f>IF($L$51=MAX('Estación E1_Contagens'!$AO$552:$AO$555),VLOOKUP('Estación E1_Resumo 04'!$L$51,'Estación E1_Contagens'!$AO$552:$BN$555,12,FALSE),VLOOKUP('Estación E1_Resumo 04'!$K$51,'Estación E1_Contagens'!$AO$552:$BN$555,12,FALSE))</f>
        <v>0</v>
      </c>
      <c r="O61" s="189">
        <f>IF($L$51=MAX('Estación E1_Contagens'!$AO$552:$AO$555),VLOOKUP('Estación E1_Resumo 04'!$L$51,'Estación E1_Contagens'!$AO$552:$BN$555,13,FALSE),VLOOKUP('Estación E1_Resumo 04'!$K$51,'Estación E1_Contagens'!$AO$552:$BN$555,13,FALSE))</f>
        <v>0</v>
      </c>
      <c r="P61" s="189">
        <f>IF($L$51=MAX('Estación E1_Contagens'!$AO$552:$AO$555),VLOOKUP('Estación E1_Resumo 04'!$L$51,'Estación E1_Contagens'!$AO$552:$BN$555,14,FALSE),VLOOKUP('Estación E1_Resumo 04'!$K$51,'Estación E1_Contagens'!$AO$552:$BN$555,14,FALSE))</f>
        <v>0</v>
      </c>
      <c r="Q61" s="189">
        <f>IF($L$51=MAX('Estación E1_Contagens'!$AO$552:$AO$555),VLOOKUP('Estación E1_Resumo 04'!$L$51,'Estación E1_Contagens'!$AO$552:$BN$555,15,FALSE),VLOOKUP('Estación E1_Resumo 04'!$K$51,'Estación E1_Contagens'!$AO$552:$BN$555,15,FALSE))</f>
        <v>0</v>
      </c>
      <c r="R61" s="189">
        <f>IF($L$51=MAX('Estación E1_Contagens'!$AO$552:$AO$555),VLOOKUP('Estación E1_Resumo 04'!$L$51,'Estación E1_Contagens'!$AO$552:$BN$555,16,FALSE),VLOOKUP('Estación E1_Resumo 04'!$K$51,'Estación E1_Contagens'!$AO$552:$BN$555,16,FALSE))</f>
        <v>0</v>
      </c>
      <c r="S61" s="189">
        <f>IF($L$51=MAX('Estación E1_Contagens'!$AO$552:$AO$555),VLOOKUP('Estación E1_Resumo 04'!$L$51,'Estación E1_Contagens'!$AO$552:$BN$555,17,FALSE),VLOOKUP('Estación E1_Resumo 04'!$K$51,'Estación E1_Contagens'!$AO$552:$BN$555,17,FALSE))</f>
        <v>0</v>
      </c>
      <c r="T61" s="189">
        <f>IF($L$51=MAX('Estación E1_Contagens'!$AO$552:$AO$555),VLOOKUP('Estación E1_Resumo 04'!$L$51,'Estación E1_Contagens'!$AO$552:$BN$555,18,FALSE),VLOOKUP('Estación E1_Resumo 04'!$K$51,'Estación E1_Contagens'!$AO$552:$BN$555,18,FALSE))</f>
        <v>0</v>
      </c>
      <c r="U61" s="189">
        <f>IF($L$51=MAX('Estación E1_Contagens'!$AO$552:$AO$555),VLOOKUP('Estación E1_Resumo 04'!$L$51,'Estación E1_Contagens'!$AO$552:$BN$555,19,FALSE),VLOOKUP('Estación E1_Resumo 04'!$K$51,'Estación E1_Contagens'!$AO$552:$BN$555,19,FALSE))</f>
        <v>0</v>
      </c>
      <c r="V61" s="189">
        <f>IF($L$51=MAX('Estación E1_Contagens'!$AO$552:$AO$555),VLOOKUP('Estación E1_Resumo 04'!$L$51,'Estación E1_Contagens'!$AO$552:$BN$555,20,FALSE),VLOOKUP('Estación E1_Resumo 04'!$K$51,'Estación E1_Contagens'!$AO$552:$BN$555,20,FALSE))</f>
        <v>0</v>
      </c>
      <c r="W61" s="189">
        <f>IF($L$51=MAX('Estación E1_Contagens'!$AO$552:$AO$555),VLOOKUP('Estación E1_Resumo 04'!$L$51,'Estación E1_Contagens'!$AO$552:$BN$555,21,FALSE),VLOOKUP('Estación E1_Resumo 04'!$K$51,'Estación E1_Contagens'!$AO$552:$BN$555,21,FALSE))</f>
        <v>0</v>
      </c>
      <c r="X61" s="189">
        <f>IF($L$51=MAX('Estación E1_Contagens'!$AO$552:$AO$555),VLOOKUP('Estación E1_Resumo 04'!$L$51,'Estación E1_Contagens'!$AO$552:$BN$555,22,FALSE),VLOOKUP('Estación E1_Resumo 04'!$K$51,'Estación E1_Contagens'!$AO$552:$BN$555,22,FALSE))</f>
        <v>0</v>
      </c>
      <c r="Y61" s="189">
        <f>IF($L$51=MAX('Estación E1_Contagens'!$AO$552:$AO$555),VLOOKUP('Estación E1_Resumo 04'!$L$51,'Estación E1_Contagens'!$AO$552:$BN$555,23,FALSE),VLOOKUP('Estación E1_Resumo 04'!$K$51,'Estación E1_Contagens'!$AO$552:$BN$555,23,FALSE))</f>
        <v>0</v>
      </c>
      <c r="Z61" s="189">
        <f>IF($L$51=MAX('Estación E1_Contagens'!$AO$552:$AO$555),VLOOKUP('Estación E1_Resumo 04'!$L$51,'Estación E1_Contagens'!$AO$552:$BN$555,24,FALSE),VLOOKUP('Estación E1_Resumo 04'!$K$51,'Estación E1_Contagens'!$AO$552:$BN$555,24,FALSE))</f>
        <v>0</v>
      </c>
      <c r="AA61" s="189">
        <f>IF($L$51=MAX('Estación E1_Contagens'!$AO$552:$AO$555),VLOOKUP('Estación E1_Resumo 04'!$L$51,'Estación E1_Contagens'!$AO$552:$BN$555,25,FALSE),VLOOKUP('Estación E1_Resumo 04'!$K$51,'Estación E1_Contagens'!$AO$552:$BN$555,25,FALSE))</f>
        <v>0</v>
      </c>
      <c r="AB61" s="189">
        <f>IF($L$51=MAX('Estación E1_Contagens'!$AO$552:$AO$555),VLOOKUP('Estación E1_Resumo 04'!$L$51,'Estación E1_Contagens'!$AO$552:$BN$555,26,FALSE),VLOOKUP('Estación E1_Resumo 04'!$K$51,'Estación E1_Contagens'!$AO$552:$BN$555,26,FALSE))</f>
        <v>683</v>
      </c>
    </row>
    <row r="62" spans="2:28" ht="13.5" thickBot="1">
      <c r="B62" s="38">
        <v>40452</v>
      </c>
      <c r="C62" s="192" t="s">
        <v>215</v>
      </c>
      <c r="D62" s="230" t="str">
        <f>IF($L$51=MAX('Estación E1_Contagens'!$AO$659:$AO$662),VLOOKUP('Estación E1_Resumo 04'!$L$51,'Estación E1_Contagens'!$AO$659:$BN$662,2,FALSE),VLOOKUP('Estación E1_Resumo 04'!$K$51,'Estación E1_Contagens'!$AO$659:$BN$662,2,FALSE))</f>
        <v>07:00-08:00</v>
      </c>
      <c r="E62" s="69">
        <f>IF($L$51=MAX('Estación E1_Contagens'!$AO$659:$AO$662),VLOOKUP('Estación E1_Resumo 04'!$L$51,'Estación E1_Contagens'!$AO$659:$BN$662,3,FALSE),VLOOKUP('Estación E1_Resumo 04'!$K$51,'Estación E1_Contagens'!$AO$659:$BN$662,3,FALSE))</f>
        <v>596</v>
      </c>
      <c r="F62" s="69">
        <f>IF($L$51=MAX('Estación E1_Contagens'!$AO$659:$AO$662),VLOOKUP('Estación E1_Resumo 04'!$L$51,'Estación E1_Contagens'!$AO$659:$BN$662,4,FALSE),VLOOKUP('Estación E1_Resumo 04'!$K$51,'Estación E1_Contagens'!$AO$659:$BN$662,4,FALSE))</f>
        <v>25</v>
      </c>
      <c r="G62" s="69">
        <f>IF($L$51=MAX('Estación E1_Contagens'!$AO$659:$AO$662),VLOOKUP('Estación E1_Resumo 04'!$L$51,'Estación E1_Contagens'!$AO$659:$BN$662,5,FALSE),VLOOKUP('Estación E1_Resumo 04'!$K$51,'Estación E1_Contagens'!$AO$659:$BN$662,5,FALSE))</f>
        <v>0</v>
      </c>
      <c r="H62" s="69">
        <f>IF($L$51=MAX('Estación E1_Contagens'!$AO$659:$AO$662),VLOOKUP('Estación E1_Resumo 04'!$L$51,'Estación E1_Contagens'!$AO$659:$BN$662,6,FALSE),VLOOKUP('Estación E1_Resumo 04'!$K$51,'Estación E1_Contagens'!$AO$659:$BN$662,6,FALSE))</f>
        <v>22</v>
      </c>
      <c r="I62" s="69">
        <f>IF($L$51=MAX('Estación E1_Contagens'!$AO$659:$AO$662),VLOOKUP('Estación E1_Resumo 04'!$L$51,'Estación E1_Contagens'!$AO$659:$BN$662,7,FALSE),VLOOKUP('Estación E1_Resumo 04'!$K$51,'Estación E1_Contagens'!$AO$659:$BN$662,7,FALSE))</f>
        <v>19</v>
      </c>
      <c r="J62" s="193">
        <f>IF($L$51=MAX('Estación E1_Contagens'!$AO$659:$AO$662),VLOOKUP('Estación E1_Resumo 04'!$L$51,'Estación E1_Contagens'!$AO$659:$BN$662,8,FALSE),VLOOKUP('Estación E1_Resumo 04'!$K$51,'Estación E1_Contagens'!$AO$659:$BN$662,8,FALSE))</f>
        <v>0</v>
      </c>
      <c r="K62" s="193">
        <f>IF($L$51=MAX('Estación E1_Contagens'!$AO$659:$AO$662),VLOOKUP('Estación E1_Resumo 04'!$L$51,'Estación E1_Contagens'!$AO$659:$BN$662,9,FALSE),VLOOKUP('Estación E1_Resumo 04'!$K$51,'Estación E1_Contagens'!$AO$659:$BN$662,9,FALSE))</f>
        <v>1</v>
      </c>
      <c r="L62" s="193">
        <f>IF($L$51=MAX('Estación E1_Contagens'!$AO$659:$AO$662),VLOOKUP('Estación E1_Resumo 04'!$L$51,'Estación E1_Contagens'!$AO$659:$BN$662,10,FALSE),VLOOKUP('Estación E1_Resumo 04'!$K$51,'Estación E1_Contagens'!$AO$659:$BN$662,10,FALSE))</f>
        <v>34</v>
      </c>
      <c r="M62" s="193">
        <f>IF($L$51=MAX('Estación E1_Contagens'!$AO$659:$AO$662),VLOOKUP('Estación E1_Resumo 04'!$L$51,'Estación E1_Contagens'!$AO$659:$BN$662,11,FALSE),VLOOKUP('Estación E1_Resumo 04'!$K$51,'Estación E1_Contagens'!$AO$659:$BN$662,11,FALSE))</f>
        <v>3</v>
      </c>
      <c r="N62" s="193">
        <f>IF($L$51=MAX('Estación E1_Contagens'!$AO$659:$AO$662),VLOOKUP('Estación E1_Resumo 04'!$L$51,'Estación E1_Contagens'!$AO$659:$BN$662,12,FALSE),VLOOKUP('Estación E1_Resumo 04'!$K$51,'Estación E1_Contagens'!$AO$659:$BN$662,12,FALSE))</f>
        <v>1</v>
      </c>
      <c r="O62" s="193">
        <f>IF($L$51=MAX('Estación E1_Contagens'!$AO$659:$AO$662),VLOOKUP('Estación E1_Resumo 04'!$L$51,'Estación E1_Contagens'!$AO$659:$BN$662,13,FALSE),VLOOKUP('Estación E1_Resumo 04'!$K$51,'Estación E1_Contagens'!$AO$659:$BN$662,13,FALSE))</f>
        <v>0</v>
      </c>
      <c r="P62" s="193">
        <f>IF($L$51=MAX('Estación E1_Contagens'!$AO$659:$AO$662),VLOOKUP('Estación E1_Resumo 04'!$L$51,'Estación E1_Contagens'!$AO$659:$BN$662,14,FALSE),VLOOKUP('Estación E1_Resumo 04'!$K$51,'Estación E1_Contagens'!$AO$659:$BN$662,14,FALSE))</f>
        <v>0</v>
      </c>
      <c r="Q62" s="193">
        <f>IF($L$51=MAX('Estación E1_Contagens'!$AO$659:$AO$662),VLOOKUP('Estación E1_Resumo 04'!$L$51,'Estación E1_Contagens'!$AO$659:$BN$662,15,FALSE),VLOOKUP('Estación E1_Resumo 04'!$K$51,'Estación E1_Contagens'!$AO$659:$BN$662,15,FALSE))</f>
        <v>0</v>
      </c>
      <c r="R62" s="193">
        <f>IF($L$51=MAX('Estación E1_Contagens'!$AO$659:$AO$662),VLOOKUP('Estación E1_Resumo 04'!$L$51,'Estación E1_Contagens'!$AO$659:$BN$662,16,FALSE),VLOOKUP('Estación E1_Resumo 04'!$K$51,'Estación E1_Contagens'!$AO$659:$BN$662,16,FALSE))</f>
        <v>0</v>
      </c>
      <c r="S62" s="193">
        <f>IF($L$51=MAX('Estación E1_Contagens'!$AO$659:$AO$662),VLOOKUP('Estación E1_Resumo 04'!$L$51,'Estación E1_Contagens'!$AO$659:$BN$662,17,FALSE),VLOOKUP('Estación E1_Resumo 04'!$K$51,'Estación E1_Contagens'!$AO$659:$BN$662,17,FALSE))</f>
        <v>0</v>
      </c>
      <c r="T62" s="193">
        <f>IF($L$51=MAX('Estación E1_Contagens'!$AO$659:$AO$662),VLOOKUP('Estación E1_Resumo 04'!$L$51,'Estación E1_Contagens'!$AO$659:$BN$662,18,FALSE),VLOOKUP('Estación E1_Resumo 04'!$K$51,'Estación E1_Contagens'!$AO$659:$BN$662,18,FALSE))</f>
        <v>0</v>
      </c>
      <c r="U62" s="193">
        <f>IF($L$51=MAX('Estación E1_Contagens'!$AO$659:$AO$662),VLOOKUP('Estación E1_Resumo 04'!$L$51,'Estación E1_Contagens'!$AO$659:$BN$662,19,FALSE),VLOOKUP('Estación E1_Resumo 04'!$K$51,'Estación E1_Contagens'!$AO$659:$BN$662,19,FALSE))</f>
        <v>0</v>
      </c>
      <c r="V62" s="193">
        <f>IF($L$51=MAX('Estación E1_Contagens'!$AO$659:$AO$662),VLOOKUP('Estación E1_Resumo 04'!$L$51,'Estación E1_Contagens'!$AO$659:$BN$662,20,FALSE),VLOOKUP('Estación E1_Resumo 04'!$K$51,'Estación E1_Contagens'!$AO$659:$BN$662,20,FALSE))</f>
        <v>0</v>
      </c>
      <c r="W62" s="193">
        <f>IF($L$51=MAX('Estación E1_Contagens'!$AO$659:$AO$662),VLOOKUP('Estación E1_Resumo 04'!$L$51,'Estación E1_Contagens'!$AO$659:$BN$662,21,FALSE),VLOOKUP('Estación E1_Resumo 04'!$K$51,'Estación E1_Contagens'!$AO$659:$BN$662,21,FALSE))</f>
        <v>0</v>
      </c>
      <c r="X62" s="193">
        <f>IF($L$51=MAX('Estación E1_Contagens'!$AO$659:$AO$662),VLOOKUP('Estación E1_Resumo 04'!$L$51,'Estación E1_Contagens'!$AO$659:$BN$662,22,FALSE),VLOOKUP('Estación E1_Resumo 04'!$K$51,'Estación E1_Contagens'!$AO$659:$BN$662,22,FALSE))</f>
        <v>0</v>
      </c>
      <c r="Y62" s="193">
        <f>IF($L$51=MAX('Estación E1_Contagens'!$AO$659:$AO$662),VLOOKUP('Estación E1_Resumo 04'!$L$51,'Estación E1_Contagens'!$AO$659:$BN$662,23,FALSE),VLOOKUP('Estación E1_Resumo 04'!$K$51,'Estación E1_Contagens'!$AO$659:$BN$662,23,FALSE))</f>
        <v>1</v>
      </c>
      <c r="Z62" s="193">
        <f>IF($L$51=MAX('Estación E1_Contagens'!$AO$659:$AO$662),VLOOKUP('Estación E1_Resumo 04'!$L$51,'Estación E1_Contagens'!$AO$659:$BN$662,24,FALSE),VLOOKUP('Estación E1_Resumo 04'!$K$51,'Estación E1_Contagens'!$AO$659:$BN$662,24,FALSE))</f>
        <v>0</v>
      </c>
      <c r="AA62" s="193">
        <f>IF($L$51=MAX('Estación E1_Contagens'!$AO$659:$AO$662),VLOOKUP('Estación E1_Resumo 04'!$L$51,'Estación E1_Contagens'!$AO$659:$BN$662,25,FALSE),VLOOKUP('Estación E1_Resumo 04'!$K$51,'Estación E1_Contagens'!$AO$659:$BN$662,25,FALSE))</f>
        <v>0</v>
      </c>
      <c r="AB62" s="193">
        <f>IF($L$51=MAX('Estación E1_Contagens'!$AO$659:$AO$662),VLOOKUP('Estación E1_Resumo 04'!$L$51,'Estación E1_Contagens'!$AO$659:$BN$662,26,FALSE),VLOOKUP('Estación E1_Resumo 04'!$K$51,'Estación E1_Contagens'!$AO$659:$BN$662,26,FALSE))</f>
        <v>702</v>
      </c>
    </row>
    <row r="63" spans="2:28">
      <c r="B63" s="190"/>
      <c r="C63" s="72"/>
      <c r="D63" s="29"/>
    </row>
    <row r="64" spans="2:28" ht="15.75">
      <c r="B64" s="31" t="s">
        <v>206</v>
      </c>
      <c r="C64" s="32"/>
      <c r="D64" s="32"/>
      <c r="E64" s="32"/>
      <c r="H64" s="195"/>
      <c r="I64" s="195"/>
      <c r="K64" s="237">
        <v>3</v>
      </c>
      <c r="L64" s="237">
        <v>1</v>
      </c>
    </row>
    <row r="65" spans="2:28" ht="13.5" thickBot="1">
      <c r="B65" s="32"/>
      <c r="C65" s="32"/>
      <c r="D65" s="32"/>
      <c r="E65" s="32"/>
      <c r="F65" s="32"/>
      <c r="G65" s="32"/>
      <c r="H65" s="32"/>
      <c r="I65" s="32"/>
    </row>
    <row r="66" spans="2:28" ht="12.75" customHeight="1">
      <c r="B66" s="416" t="s">
        <v>197</v>
      </c>
      <c r="C66" s="419" t="s">
        <v>198</v>
      </c>
      <c r="D66" s="413" t="s">
        <v>202</v>
      </c>
      <c r="E66" s="224" t="s">
        <v>199</v>
      </c>
      <c r="F66" s="225"/>
      <c r="G66" s="225"/>
      <c r="H66" s="226"/>
      <c r="I66" s="83" t="s">
        <v>218</v>
      </c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435" t="s">
        <v>223</v>
      </c>
    </row>
    <row r="67" spans="2:28" ht="12.75" customHeight="1">
      <c r="B67" s="417"/>
      <c r="C67" s="395"/>
      <c r="D67" s="395"/>
      <c r="E67" s="394" t="s">
        <v>219</v>
      </c>
      <c r="F67" s="394" t="s">
        <v>220</v>
      </c>
      <c r="G67" s="394" t="s">
        <v>221</v>
      </c>
      <c r="H67" s="394" t="s">
        <v>222</v>
      </c>
      <c r="I67" s="221" t="s">
        <v>208</v>
      </c>
      <c r="J67" s="222"/>
      <c r="K67" s="223"/>
      <c r="L67" s="221" t="s">
        <v>209</v>
      </c>
      <c r="M67" s="222"/>
      <c r="N67" s="222"/>
      <c r="O67" s="223"/>
      <c r="P67" s="221" t="s">
        <v>172</v>
      </c>
      <c r="Q67" s="222"/>
      <c r="R67" s="222"/>
      <c r="S67" s="222"/>
      <c r="T67" s="222"/>
      <c r="U67" s="222"/>
      <c r="V67" s="223"/>
      <c r="W67" s="221" t="s">
        <v>173</v>
      </c>
      <c r="X67" s="222"/>
      <c r="Y67" s="222"/>
      <c r="Z67" s="222"/>
      <c r="AA67" s="222"/>
      <c r="AB67" s="436"/>
    </row>
    <row r="68" spans="2:28" ht="12.75" customHeight="1" thickBot="1">
      <c r="B68" s="430"/>
      <c r="C68" s="410"/>
      <c r="D68" s="410"/>
      <c r="E68" s="410"/>
      <c r="F68" s="410"/>
      <c r="G68" s="410"/>
      <c r="H68" s="410"/>
      <c r="I68" s="227" t="s">
        <v>58</v>
      </c>
      <c r="J68" s="92" t="s">
        <v>59</v>
      </c>
      <c r="K68" s="92" t="s">
        <v>60</v>
      </c>
      <c r="L68" s="92" t="s">
        <v>61</v>
      </c>
      <c r="M68" s="92" t="s">
        <v>62</v>
      </c>
      <c r="N68" s="92" t="s">
        <v>63</v>
      </c>
      <c r="O68" s="92" t="s">
        <v>44</v>
      </c>
      <c r="P68" s="92" t="s">
        <v>64</v>
      </c>
      <c r="Q68" s="92" t="s">
        <v>65</v>
      </c>
      <c r="R68" s="92" t="s">
        <v>66</v>
      </c>
      <c r="S68" s="92" t="s">
        <v>67</v>
      </c>
      <c r="T68" s="92" t="s">
        <v>68</v>
      </c>
      <c r="U68" s="92" t="s">
        <v>69</v>
      </c>
      <c r="V68" s="92" t="s">
        <v>70</v>
      </c>
      <c r="W68" s="92" t="s">
        <v>71</v>
      </c>
      <c r="X68" s="92" t="s">
        <v>72</v>
      </c>
      <c r="Y68" s="92" t="s">
        <v>73</v>
      </c>
      <c r="Z68" s="92" t="s">
        <v>74</v>
      </c>
      <c r="AA68" s="92" t="s">
        <v>75</v>
      </c>
      <c r="AB68" s="437"/>
    </row>
    <row r="69" spans="2:28">
      <c r="B69" s="181">
        <v>40446</v>
      </c>
      <c r="C69" s="191" t="s">
        <v>38</v>
      </c>
      <c r="D69" s="228" t="str">
        <f>IF($L$64=MAX('Estación E1_Contagens'!$AO$27:$AO$30),VLOOKUP('Estación E1_Resumo 04'!$L$64,'Estación E1_Contagens'!$AO$27:$BN$30,2,FALSE),VLOOKUP('Estación E1_Resumo 04'!$K$64,'Estación E1_Contagens'!$AO$27:$BN$30,2,FALSE))</f>
        <v>17:00-18:00</v>
      </c>
      <c r="E69" s="188">
        <f>IF($L$64=MAX('Estación E1_Contagens'!$AO$27:$AO$30),VLOOKUP('Estación E1_Resumo 04'!$L$64,'Estación E1_Contagens'!$AO$27:$BN$30,3,FALSE),VLOOKUP('Estación E1_Resumo 04'!$K$64,'Estación E1_Contagens'!$AO$27:$BN$30,3,FALSE))</f>
        <v>525</v>
      </c>
      <c r="F69" s="80">
        <f>IF($L$64=MAX('Estación E1_Contagens'!$AO$27:$AO$30),VLOOKUP('Estación E1_Resumo 04'!$L$64,'Estación E1_Contagens'!$AO$27:$BN$30,4,FALSE),VLOOKUP('Estación E1_Resumo 04'!$K$64,'Estación E1_Contagens'!$AO$27:$BN$30,4,FALSE))</f>
        <v>35</v>
      </c>
      <c r="G69" s="23">
        <f>IF($L$64=MAX('Estación E1_Contagens'!$AO$27:$AO$30),VLOOKUP('Estación E1_Resumo 04'!$L$64,'Estación E1_Contagens'!$AO$27:$BN$30,5,FALSE),VLOOKUP('Estación E1_Resumo 04'!$K$64,'Estación E1_Contagens'!$AO$27:$BN$30,5,FALSE))</f>
        <v>10</v>
      </c>
      <c r="H69" s="23">
        <f>IF($L$64=MAX('Estación E1_Contagens'!$AO$27:$AO$30),VLOOKUP('Estación E1_Resumo 04'!$L$64,'Estación E1_Contagens'!$AO$27:$BN$30,6,FALSE),VLOOKUP('Estación E1_Resumo 04'!$K$64,'Estación E1_Contagens'!$AO$27:$BN$30,6,FALSE))</f>
        <v>45</v>
      </c>
      <c r="I69" s="23">
        <f>IF($L$64=MAX('Estación E1_Contagens'!$AO$27:$AO$30),VLOOKUP('Estación E1_Resumo 04'!$L$64,'Estación E1_Contagens'!$AO$27:$BN$30,7,FALSE),VLOOKUP('Estación E1_Resumo 04'!$K$64,'Estación E1_Contagens'!$AO$27:$BN$30,7,FALSE))</f>
        <v>5</v>
      </c>
      <c r="J69" s="23">
        <f>IF($L$64=MAX('Estación E1_Contagens'!$AO$27:$AO$30),VLOOKUP('Estación E1_Resumo 04'!$L$64,'Estación E1_Contagens'!$AO$27:$BN$30,8,FALSE),VLOOKUP('Estación E1_Resumo 04'!$K$64,'Estación E1_Contagens'!$AO$27:$BN$30,8,FALSE))</f>
        <v>0</v>
      </c>
      <c r="K69" s="23">
        <f>IF($L$64=MAX('Estación E1_Contagens'!$AO$27:$AO$30),VLOOKUP('Estación E1_Resumo 04'!$L$64,'Estación E1_Contagens'!$AO$27:$BN$30,9,FALSE),VLOOKUP('Estación E1_Resumo 04'!$K$64,'Estación E1_Contagens'!$AO$27:$BN$30,9,FALSE))</f>
        <v>0</v>
      </c>
      <c r="L69" s="23">
        <f>IF($L$64=MAX('Estación E1_Contagens'!$AO$27:$AO$30),VLOOKUP('Estación E1_Resumo 04'!$L$64,'Estación E1_Contagens'!$AO$27:$BN$30,10,FALSE),VLOOKUP('Estación E1_Resumo 04'!$K$64,'Estación E1_Contagens'!$AO$27:$BN$30,10,FALSE))</f>
        <v>21</v>
      </c>
      <c r="M69" s="23">
        <f>IF($L$64=MAX('Estación E1_Contagens'!$AO$27:$AO$30),VLOOKUP('Estación E1_Resumo 04'!$L$64,'Estación E1_Contagens'!$AO$27:$BN$30,11,FALSE),VLOOKUP('Estación E1_Resumo 04'!$K$64,'Estación E1_Contagens'!$AO$27:$BN$30,11,FALSE))</f>
        <v>3</v>
      </c>
      <c r="N69" s="23">
        <f>IF($L$64=MAX('Estación E1_Contagens'!$AO$27:$AO$30),VLOOKUP('Estación E1_Resumo 04'!$L$64,'Estación E1_Contagens'!$AO$27:$BN$30,12,FALSE),VLOOKUP('Estación E1_Resumo 04'!$K$64,'Estación E1_Contagens'!$AO$27:$BN$30,12,FALSE))</f>
        <v>0</v>
      </c>
      <c r="O69" s="23">
        <f>IF($L$64=MAX('Estación E1_Contagens'!$AO$27:$AO$30),VLOOKUP('Estación E1_Resumo 04'!$L$64,'Estación E1_Contagens'!$AO$27:$BN$30,13,FALSE),VLOOKUP('Estación E1_Resumo 04'!$K$64,'Estación E1_Contagens'!$AO$27:$BN$30,13,FALSE))</f>
        <v>0</v>
      </c>
      <c r="P69" s="23">
        <f>IF($L$64=MAX('Estación E1_Contagens'!$AO$27:$AO$30),VLOOKUP('Estación E1_Resumo 04'!$L$64,'Estación E1_Contagens'!$AO$27:$BN$30,14,FALSE),VLOOKUP('Estación E1_Resumo 04'!$K$64,'Estación E1_Contagens'!$AO$27:$BN$30,14,FALSE))</f>
        <v>0</v>
      </c>
      <c r="Q69" s="23">
        <f>IF($L$64=MAX('Estación E1_Contagens'!$AO$27:$AO$30),VLOOKUP('Estación E1_Resumo 04'!$L$64,'Estación E1_Contagens'!$AO$27:$BN$30,15,FALSE),VLOOKUP('Estación E1_Resumo 04'!$K$64,'Estación E1_Contagens'!$AO$27:$BN$30,15,FALSE))</f>
        <v>0</v>
      </c>
      <c r="R69" s="23">
        <f>IF($L$64=MAX('Estación E1_Contagens'!$AO$27:$AO$30),VLOOKUP('Estación E1_Resumo 04'!$L$64,'Estación E1_Contagens'!$AO$27:$BN$30,16,FALSE),VLOOKUP('Estación E1_Resumo 04'!$K$64,'Estación E1_Contagens'!$AO$27:$BN$30,16,FALSE))</f>
        <v>0</v>
      </c>
      <c r="S69" s="23">
        <f>IF($L$64=MAX('Estación E1_Contagens'!$AO$27:$AO$30),VLOOKUP('Estación E1_Resumo 04'!$L$64,'Estación E1_Contagens'!$AO$27:$BN$30,17,FALSE),VLOOKUP('Estación E1_Resumo 04'!$K$64,'Estación E1_Contagens'!$AO$27:$BN$30,17,FALSE))</f>
        <v>0</v>
      </c>
      <c r="T69" s="23">
        <f>IF($L$64=MAX('Estación E1_Contagens'!$AO$27:$AO$30),VLOOKUP('Estación E1_Resumo 04'!$L$64,'Estación E1_Contagens'!$AO$27:$BN$30,18,FALSE),VLOOKUP('Estación E1_Resumo 04'!$K$64,'Estación E1_Contagens'!$AO$27:$BN$30,18,FALSE))</f>
        <v>0</v>
      </c>
      <c r="U69" s="23">
        <f>IF($L$64=MAX('Estación E1_Contagens'!$AO$27:$AO$30),VLOOKUP('Estación E1_Resumo 04'!$L$64,'Estación E1_Contagens'!$AO$27:$BN$30,19,FALSE),VLOOKUP('Estación E1_Resumo 04'!$K$64,'Estación E1_Contagens'!$AO$27:$BN$30,19,FALSE))</f>
        <v>6</v>
      </c>
      <c r="V69" s="23">
        <f>IF($L$64=MAX('Estación E1_Contagens'!$AO$27:$AO$30),VLOOKUP('Estación E1_Resumo 04'!$L$64,'Estación E1_Contagens'!$AO$27:$BN$30,20,FALSE),VLOOKUP('Estación E1_Resumo 04'!$K$64,'Estación E1_Contagens'!$AO$27:$BN$30,20,FALSE))</f>
        <v>0</v>
      </c>
      <c r="W69" s="23">
        <f>IF($L$64=MAX('Estación E1_Contagens'!$AO$27:$AO$30),VLOOKUP('Estación E1_Resumo 04'!$L$64,'Estación E1_Contagens'!$AO$27:$BN$30,21,FALSE),VLOOKUP('Estación E1_Resumo 04'!$K$64,'Estación E1_Contagens'!$AO$27:$BN$30,21,FALSE))</f>
        <v>0</v>
      </c>
      <c r="X69" s="23">
        <f>IF($L$64=MAX('Estación E1_Contagens'!$AO$27:$AO$30),VLOOKUP('Estación E1_Resumo 04'!$L$64,'Estación E1_Contagens'!$AO$27:$BN$30,22,FALSE),VLOOKUP('Estación E1_Resumo 04'!$K$64,'Estación E1_Contagens'!$AO$27:$BN$30,22,FALSE))</f>
        <v>0</v>
      </c>
      <c r="Y69" s="23">
        <f>IF($L$64=MAX('Estación E1_Contagens'!$AO$27:$AO$30),VLOOKUP('Estación E1_Resumo 04'!$L$64,'Estación E1_Contagens'!$AO$27:$BN$30,23,FALSE),VLOOKUP('Estación E1_Resumo 04'!$K$64,'Estación E1_Contagens'!$AO$27:$BN$30,23,FALSE))</f>
        <v>0</v>
      </c>
      <c r="Z69" s="23">
        <f>IF($L$64=MAX('Estación E1_Contagens'!$AO$27:$AO$30),VLOOKUP('Estación E1_Resumo 04'!$L$64,'Estación E1_Contagens'!$AO$27:$BN$30,24,FALSE),VLOOKUP('Estación E1_Resumo 04'!$K$64,'Estación E1_Contagens'!$AO$27:$BN$30,24,FALSE))</f>
        <v>0</v>
      </c>
      <c r="AA69" s="23">
        <f>IF($L$64=MAX('Estación E1_Contagens'!$AO$27:$AO$30),VLOOKUP('Estación E1_Resumo 04'!$L$64,'Estación E1_Contagens'!$AO$27:$BN$30,25,FALSE),VLOOKUP('Estación E1_Resumo 04'!$K$64,'Estación E1_Contagens'!$AO$27:$BN$30,25,FALSE))</f>
        <v>0</v>
      </c>
      <c r="AB69" s="23">
        <f>IF($L$64=MAX('Estación E1_Contagens'!$AO$27:$AO$30),VLOOKUP('Estación E1_Resumo 04'!$L$64,'Estación E1_Contagens'!$AO$27:$BN$30,26,FALSE),VLOOKUP('Estación E1_Resumo 04'!$K$64,'Estación E1_Contagens'!$AO$27:$BN$30,26,FALSE))</f>
        <v>650</v>
      </c>
    </row>
    <row r="70" spans="2:28">
      <c r="B70" s="37">
        <v>40447</v>
      </c>
      <c r="C70" s="78" t="s">
        <v>39</v>
      </c>
      <c r="D70" s="229" t="str">
        <f>IF($L$64=MAX('Estación E1_Contagens'!$AO$134:$AO$137),VLOOKUP('Estación E1_Resumo 04'!$L$64,'Estación E1_Contagens'!$AO$134:$BN$137,2,FALSE),VLOOKUP('Estación E1_Resumo 04'!$K$64,'Estación E1_Contagens'!$AO$134:$BN$137,2,FALSE))</f>
        <v>18:00-19:00</v>
      </c>
      <c r="E70" s="36">
        <f>IF($L$64=MAX('Estación E1_Contagens'!$AO$134:$AO$137),VLOOKUP('Estación E1_Resumo 04'!$L$64,'Estación E1_Contagens'!$AO$134:$BN$137,3,FALSE),VLOOKUP('Estación E1_Resumo 04'!$K$64,'Estación E1_Contagens'!$AO$134:$BN$137,3,FALSE))</f>
        <v>635</v>
      </c>
      <c r="F70" s="194">
        <f>IF($L$64=MAX('Estación E1_Contagens'!$AO$134:$AO$137),VLOOKUP('Estación E1_Resumo 04'!$L$64,'Estación E1_Contagens'!$AO$134:$BN$137,4,FALSE),VLOOKUP('Estación E1_Resumo 04'!$K$64,'Estación E1_Contagens'!$AO$134:$BN$137,4,FALSE))</f>
        <v>13</v>
      </c>
      <c r="G70" s="189">
        <f>IF($L$64=MAX('Estación E1_Contagens'!$AO$134:$AO$137),VLOOKUP('Estación E1_Resumo 04'!$L$64,'Estación E1_Contagens'!$AO$134:$BN$137,5,FALSE),VLOOKUP('Estación E1_Resumo 04'!$K$64,'Estación E1_Contagens'!$AO$134:$BN$137,5,FALSE))</f>
        <v>0</v>
      </c>
      <c r="H70" s="189">
        <f>IF($L$64=MAX('Estación E1_Contagens'!$AO$134:$AO$137),VLOOKUP('Estación E1_Resumo 04'!$L$64,'Estación E1_Contagens'!$AO$134:$BN$137,6,FALSE),VLOOKUP('Estación E1_Resumo 04'!$K$64,'Estación E1_Contagens'!$AO$134:$BN$137,6,FALSE))</f>
        <v>49</v>
      </c>
      <c r="I70" s="189">
        <f>IF($L$64=MAX('Estación E1_Contagens'!$AO$134:$AO$137),VLOOKUP('Estación E1_Resumo 04'!$L$64,'Estación E1_Contagens'!$AO$134:$BN$137,7,FALSE),VLOOKUP('Estación E1_Resumo 04'!$K$64,'Estación E1_Contagens'!$AO$134:$BN$137,7,FALSE))</f>
        <v>9</v>
      </c>
      <c r="J70" s="189">
        <f>IF($L$64=MAX('Estación E1_Contagens'!$AO$134:$AO$137),VLOOKUP('Estación E1_Resumo 04'!$L$64,'Estación E1_Contagens'!$AO$134:$BN$137,8,FALSE),VLOOKUP('Estación E1_Resumo 04'!$K$64,'Estación E1_Contagens'!$AO$134:$BN$137,8,FALSE))</f>
        <v>0</v>
      </c>
      <c r="K70" s="189">
        <f>IF($L$64=MAX('Estación E1_Contagens'!$AO$134:$AO$137),VLOOKUP('Estación E1_Resumo 04'!$L$64,'Estación E1_Contagens'!$AO$134:$BN$137,9,FALSE),VLOOKUP('Estación E1_Resumo 04'!$K$64,'Estación E1_Contagens'!$AO$134:$BN$137,9,FALSE))</f>
        <v>0</v>
      </c>
      <c r="L70" s="189">
        <f>IF($L$64=MAX('Estación E1_Contagens'!$AO$134:$AO$137),VLOOKUP('Estación E1_Resumo 04'!$L$64,'Estación E1_Contagens'!$AO$134:$BN$137,10,FALSE),VLOOKUP('Estación E1_Resumo 04'!$K$64,'Estación E1_Contagens'!$AO$134:$BN$137,10,FALSE))</f>
        <v>4</v>
      </c>
      <c r="M70" s="189">
        <f>IF($L$64=MAX('Estación E1_Contagens'!$AO$134:$AO$137),VLOOKUP('Estación E1_Resumo 04'!$L$64,'Estación E1_Contagens'!$AO$134:$BN$137,11,FALSE),VLOOKUP('Estación E1_Resumo 04'!$K$64,'Estación E1_Contagens'!$AO$134:$BN$137,11,FALSE))</f>
        <v>1</v>
      </c>
      <c r="N70" s="189">
        <f>IF($L$64=MAX('Estación E1_Contagens'!$AO$134:$AO$137),VLOOKUP('Estación E1_Resumo 04'!$L$64,'Estación E1_Contagens'!$AO$134:$BN$137,12,FALSE),VLOOKUP('Estación E1_Resumo 04'!$K$64,'Estación E1_Contagens'!$AO$134:$BN$137,12,FALSE))</f>
        <v>0</v>
      </c>
      <c r="O70" s="189">
        <f>IF($L$64=MAX('Estación E1_Contagens'!$AO$134:$AO$137),VLOOKUP('Estación E1_Resumo 04'!$L$64,'Estación E1_Contagens'!$AO$134:$BN$137,13,FALSE),VLOOKUP('Estación E1_Resumo 04'!$K$64,'Estación E1_Contagens'!$AO$134:$BN$137,13,FALSE))</f>
        <v>0</v>
      </c>
      <c r="P70" s="189">
        <f>IF($L$64=MAX('Estación E1_Contagens'!$AO$134:$AO$137),VLOOKUP('Estación E1_Resumo 04'!$L$64,'Estación E1_Contagens'!$AO$134:$BN$137,14,FALSE),VLOOKUP('Estación E1_Resumo 04'!$K$64,'Estación E1_Contagens'!$AO$134:$BN$137,14,FALSE))</f>
        <v>0</v>
      </c>
      <c r="Q70" s="189">
        <f>IF($L$64=MAX('Estación E1_Contagens'!$AO$134:$AO$137),VLOOKUP('Estación E1_Resumo 04'!$L$64,'Estación E1_Contagens'!$AO$134:$BN$137,15,FALSE),VLOOKUP('Estación E1_Resumo 04'!$K$64,'Estación E1_Contagens'!$AO$134:$BN$137,15,FALSE))</f>
        <v>0</v>
      </c>
      <c r="R70" s="189">
        <f>IF($L$64=MAX('Estación E1_Contagens'!$AO$134:$AO$137),VLOOKUP('Estación E1_Resumo 04'!$L$64,'Estación E1_Contagens'!$AO$134:$BN$137,16,FALSE),VLOOKUP('Estación E1_Resumo 04'!$K$64,'Estación E1_Contagens'!$AO$134:$BN$137,16,FALSE))</f>
        <v>0</v>
      </c>
      <c r="S70" s="189">
        <f>IF($L$64=MAX('Estación E1_Contagens'!$AO$134:$AO$137),VLOOKUP('Estación E1_Resumo 04'!$L$64,'Estación E1_Contagens'!$AO$134:$BN$137,17,FALSE),VLOOKUP('Estación E1_Resumo 04'!$K$64,'Estación E1_Contagens'!$AO$134:$BN$137,17,FALSE))</f>
        <v>0</v>
      </c>
      <c r="T70" s="189">
        <f>IF($L$64=MAX('Estación E1_Contagens'!$AO$134:$AO$137),VLOOKUP('Estación E1_Resumo 04'!$L$64,'Estación E1_Contagens'!$AO$134:$BN$137,18,FALSE),VLOOKUP('Estación E1_Resumo 04'!$K$64,'Estación E1_Contagens'!$AO$134:$BN$137,18,FALSE))</f>
        <v>2</v>
      </c>
      <c r="U70" s="189">
        <f>IF($L$64=MAX('Estación E1_Contagens'!$AO$134:$AO$137),VLOOKUP('Estación E1_Resumo 04'!$L$64,'Estación E1_Contagens'!$AO$134:$BN$137,19,FALSE),VLOOKUP('Estación E1_Resumo 04'!$K$64,'Estación E1_Contagens'!$AO$134:$BN$137,19,FALSE))</f>
        <v>0</v>
      </c>
      <c r="V70" s="189">
        <f>IF($L$64=MAX('Estación E1_Contagens'!$AO$134:$AO$137),VLOOKUP('Estación E1_Resumo 04'!$L$64,'Estación E1_Contagens'!$AO$134:$BN$137,20,FALSE),VLOOKUP('Estación E1_Resumo 04'!$K$64,'Estación E1_Contagens'!$AO$134:$BN$137,20,FALSE))</f>
        <v>0</v>
      </c>
      <c r="W70" s="189">
        <f>IF($L$64=MAX('Estación E1_Contagens'!$AO$134:$AO$137),VLOOKUP('Estación E1_Resumo 04'!$L$64,'Estación E1_Contagens'!$AO$134:$BN$137,21,FALSE),VLOOKUP('Estación E1_Resumo 04'!$K$64,'Estación E1_Contagens'!$AO$134:$BN$137,21,FALSE))</f>
        <v>0</v>
      </c>
      <c r="X70" s="189">
        <f>IF($L$64=MAX('Estación E1_Contagens'!$AO$134:$AO$137),VLOOKUP('Estación E1_Resumo 04'!$L$64,'Estación E1_Contagens'!$AO$134:$BN$137,22,FALSE),VLOOKUP('Estación E1_Resumo 04'!$K$64,'Estación E1_Contagens'!$AO$134:$BN$137,22,FALSE))</f>
        <v>0</v>
      </c>
      <c r="Y70" s="189">
        <f>IF($L$64=MAX('Estación E1_Contagens'!$AO$134:$AO$137),VLOOKUP('Estación E1_Resumo 04'!$L$64,'Estación E1_Contagens'!$AO$134:$BN$137,23,FALSE),VLOOKUP('Estación E1_Resumo 04'!$K$64,'Estación E1_Contagens'!$AO$134:$BN$137,23,FALSE))</f>
        <v>0</v>
      </c>
      <c r="Z70" s="189">
        <f>IF($L$64=MAX('Estación E1_Contagens'!$AO$134:$AO$137),VLOOKUP('Estación E1_Resumo 04'!$L$64,'Estación E1_Contagens'!$AO$134:$BN$137,24,FALSE),VLOOKUP('Estación E1_Resumo 04'!$K$64,'Estación E1_Contagens'!$AO$134:$BN$137,24,FALSE))</f>
        <v>0</v>
      </c>
      <c r="AA70" s="189">
        <f>IF($L$64=MAX('Estación E1_Contagens'!$AO$134:$AO$137),VLOOKUP('Estación E1_Resumo 04'!$L$64,'Estación E1_Contagens'!$AO$134:$BN$137,25,FALSE),VLOOKUP('Estación E1_Resumo 04'!$K$64,'Estación E1_Contagens'!$AO$134:$BN$137,25,FALSE))</f>
        <v>0</v>
      </c>
      <c r="AB70" s="189">
        <f>IF($L$64=MAX('Estación E1_Contagens'!$AO$134:$AO$137),VLOOKUP('Estación E1_Resumo 04'!$L$64,'Estación E1_Contagens'!$AO$134:$BN$137,26,FALSE),VLOOKUP('Estación E1_Resumo 04'!$K$64,'Estación E1_Contagens'!$AO$134:$BN$137,26,FALSE))</f>
        <v>713</v>
      </c>
    </row>
    <row r="71" spans="2:28">
      <c r="B71" s="37">
        <v>40448</v>
      </c>
      <c r="C71" s="78" t="s">
        <v>212</v>
      </c>
      <c r="D71" s="229" t="str">
        <f>IF($L$64=MAX('Estación E1_Contagens'!$AO$241:$AO$244),VLOOKUP('Estación E1_Resumo 04'!$L$64,'Estación E1_Contagens'!$AO$241:$BN$244,2,FALSE),VLOOKUP('Estación E1_Resumo 04'!$K$64,'Estación E1_Contagens'!$AO$241:$BN$244,2,FALSE))</f>
        <v>18:00-19:00</v>
      </c>
      <c r="E71" s="36">
        <f>IF($L$64=MAX('Estación E1_Contagens'!$AO$241:$AO$244),VLOOKUP('Estación E1_Resumo 04'!$L$64,'Estación E1_Contagens'!$AO$241:$BN$244,3,FALSE),VLOOKUP('Estación E1_Resumo 04'!$K$64,'Estación E1_Contagens'!$AO$241:$BN$244,3,FALSE))</f>
        <v>548</v>
      </c>
      <c r="F71" s="194">
        <f>IF($L$64=MAX('Estación E1_Contagens'!$AO$241:$AO$244),VLOOKUP('Estación E1_Resumo 04'!$L$64,'Estación E1_Contagens'!$AO$241:$BN$244,4,FALSE),VLOOKUP('Estación E1_Resumo 04'!$K$64,'Estación E1_Contagens'!$AO$241:$BN$244,4,FALSE))</f>
        <v>36</v>
      </c>
      <c r="G71" s="189">
        <f>IF($L$64=MAX('Estación E1_Contagens'!$AO$241:$AO$244),VLOOKUP('Estación E1_Resumo 04'!$L$64,'Estación E1_Contagens'!$AO$241:$BN$244,5,FALSE),VLOOKUP('Estación E1_Resumo 04'!$K$64,'Estación E1_Contagens'!$AO$241:$BN$244,5,FALSE))</f>
        <v>4</v>
      </c>
      <c r="H71" s="189">
        <f>IF($L$64=MAX('Estación E1_Contagens'!$AO$241:$AO$244),VLOOKUP('Estación E1_Resumo 04'!$L$64,'Estación E1_Contagens'!$AO$241:$BN$244,6,FALSE),VLOOKUP('Estación E1_Resumo 04'!$K$64,'Estación E1_Contagens'!$AO$241:$BN$244,6,FALSE))</f>
        <v>32</v>
      </c>
      <c r="I71" s="189">
        <f>IF($L$64=MAX('Estación E1_Contagens'!$AO$241:$AO$244),VLOOKUP('Estación E1_Resumo 04'!$L$64,'Estación E1_Contagens'!$AO$241:$BN$244,7,FALSE),VLOOKUP('Estación E1_Resumo 04'!$K$64,'Estación E1_Contagens'!$AO$241:$BN$244,7,FALSE))</f>
        <v>10</v>
      </c>
      <c r="J71" s="189">
        <f>IF($L$64=MAX('Estación E1_Contagens'!$AO$241:$AO$244),VLOOKUP('Estación E1_Resumo 04'!$L$64,'Estación E1_Contagens'!$AO$241:$BN$244,8,FALSE),VLOOKUP('Estación E1_Resumo 04'!$K$64,'Estación E1_Contagens'!$AO$241:$BN$244,8,FALSE))</f>
        <v>1</v>
      </c>
      <c r="K71" s="189">
        <f>IF($L$64=MAX('Estación E1_Contagens'!$AO$241:$AO$244),VLOOKUP('Estación E1_Resumo 04'!$L$64,'Estación E1_Contagens'!$AO$241:$BN$244,9,FALSE),VLOOKUP('Estación E1_Resumo 04'!$K$64,'Estación E1_Contagens'!$AO$241:$BN$244,9,FALSE))</f>
        <v>0</v>
      </c>
      <c r="L71" s="189">
        <f>IF($L$64=MAX('Estación E1_Contagens'!$AO$241:$AO$244),VLOOKUP('Estación E1_Resumo 04'!$L$64,'Estación E1_Contagens'!$AO$241:$BN$244,10,FALSE),VLOOKUP('Estación E1_Resumo 04'!$K$64,'Estación E1_Contagens'!$AO$241:$BN$244,10,FALSE))</f>
        <v>27</v>
      </c>
      <c r="M71" s="189">
        <f>IF($L$64=MAX('Estación E1_Contagens'!$AO$241:$AO$244),VLOOKUP('Estación E1_Resumo 04'!$L$64,'Estación E1_Contagens'!$AO$241:$BN$244,11,FALSE),VLOOKUP('Estación E1_Resumo 04'!$K$64,'Estación E1_Contagens'!$AO$241:$BN$244,11,FALSE))</f>
        <v>4</v>
      </c>
      <c r="N71" s="189">
        <f>IF($L$64=MAX('Estación E1_Contagens'!$AO$241:$AO$244),VLOOKUP('Estación E1_Resumo 04'!$L$64,'Estación E1_Contagens'!$AO$241:$BN$244,12,FALSE),VLOOKUP('Estación E1_Resumo 04'!$K$64,'Estación E1_Contagens'!$AO$241:$BN$244,12,FALSE))</f>
        <v>0</v>
      </c>
      <c r="O71" s="189">
        <f>IF($L$64=MAX('Estación E1_Contagens'!$AO$241:$AO$244),VLOOKUP('Estación E1_Resumo 04'!$L$64,'Estación E1_Contagens'!$AO$241:$BN$244,13,FALSE),VLOOKUP('Estación E1_Resumo 04'!$K$64,'Estación E1_Contagens'!$AO$241:$BN$244,13,FALSE))</f>
        <v>0</v>
      </c>
      <c r="P71" s="189">
        <f>IF($L$64=MAX('Estación E1_Contagens'!$AO$241:$AO$244),VLOOKUP('Estación E1_Resumo 04'!$L$64,'Estación E1_Contagens'!$AO$241:$BN$244,14,FALSE),VLOOKUP('Estación E1_Resumo 04'!$K$64,'Estación E1_Contagens'!$AO$241:$BN$244,14,FALSE))</f>
        <v>0</v>
      </c>
      <c r="Q71" s="189">
        <f>IF($L$64=MAX('Estación E1_Contagens'!$AO$241:$AO$244),VLOOKUP('Estación E1_Resumo 04'!$L$64,'Estación E1_Contagens'!$AO$241:$BN$244,15,FALSE),VLOOKUP('Estación E1_Resumo 04'!$K$64,'Estación E1_Contagens'!$AO$241:$BN$244,15,FALSE))</f>
        <v>0</v>
      </c>
      <c r="R71" s="189">
        <f>IF($L$64=MAX('Estación E1_Contagens'!$AO$241:$AO$244),VLOOKUP('Estación E1_Resumo 04'!$L$64,'Estación E1_Contagens'!$AO$241:$BN$244,16,FALSE),VLOOKUP('Estación E1_Resumo 04'!$K$64,'Estación E1_Contagens'!$AO$241:$BN$244,16,FALSE))</f>
        <v>0</v>
      </c>
      <c r="S71" s="189">
        <f>IF($L$64=MAX('Estación E1_Contagens'!$AO$241:$AO$244),VLOOKUP('Estación E1_Resumo 04'!$L$64,'Estación E1_Contagens'!$AO$241:$BN$244,17,FALSE),VLOOKUP('Estación E1_Resumo 04'!$K$64,'Estación E1_Contagens'!$AO$241:$BN$244,17,FALSE))</f>
        <v>0</v>
      </c>
      <c r="T71" s="189">
        <f>IF($L$64=MAX('Estación E1_Contagens'!$AO$241:$AO$244),VLOOKUP('Estación E1_Resumo 04'!$L$64,'Estación E1_Contagens'!$AO$241:$BN$244,18,FALSE),VLOOKUP('Estación E1_Resumo 04'!$K$64,'Estación E1_Contagens'!$AO$241:$BN$244,18,FALSE))</f>
        <v>0</v>
      </c>
      <c r="U71" s="189">
        <f>IF($L$64=MAX('Estación E1_Contagens'!$AO$241:$AO$244),VLOOKUP('Estación E1_Resumo 04'!$L$64,'Estación E1_Contagens'!$AO$241:$BN$244,19,FALSE),VLOOKUP('Estación E1_Resumo 04'!$K$64,'Estación E1_Contagens'!$AO$241:$BN$244,19,FALSE))</f>
        <v>1</v>
      </c>
      <c r="V71" s="189">
        <f>IF($L$64=MAX('Estación E1_Contagens'!$AO$241:$AO$244),VLOOKUP('Estación E1_Resumo 04'!$L$64,'Estación E1_Contagens'!$AO$241:$BN$244,20,FALSE),VLOOKUP('Estación E1_Resumo 04'!$K$64,'Estación E1_Contagens'!$AO$241:$BN$244,20,FALSE))</f>
        <v>0</v>
      </c>
      <c r="W71" s="189">
        <f>IF($L$64=MAX('Estación E1_Contagens'!$AO$241:$AO$244),VLOOKUP('Estación E1_Resumo 04'!$L$64,'Estación E1_Contagens'!$AO$241:$BN$244,21,FALSE),VLOOKUP('Estación E1_Resumo 04'!$K$64,'Estación E1_Contagens'!$AO$241:$BN$244,21,FALSE))</f>
        <v>0</v>
      </c>
      <c r="X71" s="189">
        <f>IF($L$64=MAX('Estación E1_Contagens'!$AO$241:$AO$244),VLOOKUP('Estación E1_Resumo 04'!$L$64,'Estación E1_Contagens'!$AO$241:$BN$244,22,FALSE),VLOOKUP('Estación E1_Resumo 04'!$K$64,'Estación E1_Contagens'!$AO$241:$BN$244,22,FALSE))</f>
        <v>0</v>
      </c>
      <c r="Y71" s="189">
        <f>IF($L$64=MAX('Estación E1_Contagens'!$AO$241:$AO$244),VLOOKUP('Estación E1_Resumo 04'!$L$64,'Estación E1_Contagens'!$AO$241:$BN$244,23,FALSE),VLOOKUP('Estación E1_Resumo 04'!$K$64,'Estación E1_Contagens'!$AO$241:$BN$244,23,FALSE))</f>
        <v>0</v>
      </c>
      <c r="Z71" s="189">
        <f>IF($L$64=MAX('Estación E1_Contagens'!$AO$241:$AO$244),VLOOKUP('Estación E1_Resumo 04'!$L$64,'Estación E1_Contagens'!$AO$241:$BN$244,24,FALSE),VLOOKUP('Estación E1_Resumo 04'!$K$64,'Estación E1_Contagens'!$AO$241:$BN$244,24,FALSE))</f>
        <v>0</v>
      </c>
      <c r="AA71" s="189">
        <f>IF($L$64=MAX('Estación E1_Contagens'!$AO$241:$AO$244),VLOOKUP('Estación E1_Resumo 04'!$L$64,'Estación E1_Contagens'!$AO$241:$BN$244,25,FALSE),VLOOKUP('Estación E1_Resumo 04'!$K$64,'Estación E1_Contagens'!$AO$241:$BN$244,25,FALSE))</f>
        <v>0</v>
      </c>
      <c r="AB71" s="189">
        <f>IF($L$64=MAX('Estación E1_Contagens'!$AO$241:$AO$244),VLOOKUP('Estación E1_Resumo 04'!$L$64,'Estación E1_Contagens'!$AO$241:$BN$244,26,FALSE),VLOOKUP('Estación E1_Resumo 04'!$K$64,'Estación E1_Contagens'!$AO$241:$BN$244,26,FALSE))</f>
        <v>663</v>
      </c>
    </row>
    <row r="72" spans="2:28" s="32" customFormat="1">
      <c r="B72" s="37">
        <v>40449</v>
      </c>
      <c r="C72" s="78" t="s">
        <v>213</v>
      </c>
      <c r="D72" s="229" t="str">
        <f>IF($L$64=MAX('Estación E1_Contagens'!$AO$348:$AO$351),VLOOKUP('Estación E1_Resumo 04'!$L$64,'Estación E1_Contagens'!$AO$348:$BN$351,2,FALSE),VLOOKUP('Estación E1_Resumo 04'!$K$64,'Estación E1_Contagens'!$AO$348:$BN$351,2,FALSE))</f>
        <v>18:00-19:00</v>
      </c>
      <c r="E72" s="36">
        <f>IF($L$64=MAX('Estación E1_Contagens'!$AO$348:$AO$351),VLOOKUP('Estación E1_Resumo 04'!$L$64,'Estación E1_Contagens'!$AO$348:$BN$351,3,FALSE),VLOOKUP('Estación E1_Resumo 04'!$K$64,'Estación E1_Contagens'!$AO$348:$BN$351,3,FALSE))</f>
        <v>476</v>
      </c>
      <c r="F72" s="194">
        <f>IF($L$64=MAX('Estación E1_Contagens'!$AO$348:$AO$351),VLOOKUP('Estación E1_Resumo 04'!$L$64,'Estación E1_Contagens'!$AO$348:$BN$351,4,FALSE),VLOOKUP('Estación E1_Resumo 04'!$K$64,'Estación E1_Contagens'!$AO$348:$BN$351,4,FALSE))</f>
        <v>26</v>
      </c>
      <c r="G72" s="189">
        <f>IF($L$64=MAX('Estación E1_Contagens'!$AO$348:$AO$351),VLOOKUP('Estación E1_Resumo 04'!$L$64,'Estación E1_Contagens'!$AO$348:$BN$351,5,FALSE),VLOOKUP('Estación E1_Resumo 04'!$K$64,'Estación E1_Contagens'!$AO$348:$BN$351,5,FALSE))</f>
        <v>4</v>
      </c>
      <c r="H72" s="189">
        <f>IF($L$64=MAX('Estación E1_Contagens'!$AO$348:$AO$351),VLOOKUP('Estación E1_Resumo 04'!$L$64,'Estación E1_Contagens'!$AO$348:$BN$351,6,FALSE),VLOOKUP('Estación E1_Resumo 04'!$K$64,'Estación E1_Contagens'!$AO$348:$BN$351,6,FALSE))</f>
        <v>27</v>
      </c>
      <c r="I72" s="189">
        <f>IF($L$64=MAX('Estación E1_Contagens'!$AO$348:$AO$351),VLOOKUP('Estación E1_Resumo 04'!$L$64,'Estación E1_Contagens'!$AO$348:$BN$351,7,FALSE),VLOOKUP('Estación E1_Resumo 04'!$K$64,'Estación E1_Contagens'!$AO$348:$BN$351,7,FALSE))</f>
        <v>8</v>
      </c>
      <c r="J72" s="189">
        <f>IF($L$64=MAX('Estación E1_Contagens'!$AO$348:$AO$351),VLOOKUP('Estación E1_Resumo 04'!$L$64,'Estación E1_Contagens'!$AO$348:$BN$351,8,FALSE),VLOOKUP('Estación E1_Resumo 04'!$K$64,'Estación E1_Contagens'!$AO$348:$BN$351,8,FALSE))</f>
        <v>0</v>
      </c>
      <c r="K72" s="189">
        <f>IF($L$64=MAX('Estación E1_Contagens'!$AO$348:$AO$351),VLOOKUP('Estación E1_Resumo 04'!$L$64,'Estación E1_Contagens'!$AO$348:$BN$351,9,FALSE),VLOOKUP('Estación E1_Resumo 04'!$K$64,'Estación E1_Contagens'!$AO$348:$BN$351,9,FALSE))</f>
        <v>0</v>
      </c>
      <c r="L72" s="189">
        <f>IF($L$64=MAX('Estación E1_Contagens'!$AO$348:$AO$351),VLOOKUP('Estación E1_Resumo 04'!$L$64,'Estación E1_Contagens'!$AO$348:$BN$351,10,FALSE),VLOOKUP('Estación E1_Resumo 04'!$K$64,'Estación E1_Contagens'!$AO$348:$BN$351,10,FALSE))</f>
        <v>39</v>
      </c>
      <c r="M72" s="189">
        <f>IF($L$64=MAX('Estación E1_Contagens'!$AO$348:$AO$351),VLOOKUP('Estación E1_Resumo 04'!$L$64,'Estación E1_Contagens'!$AO$348:$BN$351,11,FALSE),VLOOKUP('Estación E1_Resumo 04'!$K$64,'Estación E1_Contagens'!$AO$348:$BN$351,11,FALSE))</f>
        <v>4</v>
      </c>
      <c r="N72" s="189">
        <f>IF($L$64=MAX('Estación E1_Contagens'!$AO$348:$AO$351),VLOOKUP('Estación E1_Resumo 04'!$L$64,'Estación E1_Contagens'!$AO$348:$BN$351,12,FALSE),VLOOKUP('Estación E1_Resumo 04'!$K$64,'Estación E1_Contagens'!$AO$348:$BN$351,12,FALSE))</f>
        <v>0</v>
      </c>
      <c r="O72" s="189">
        <f>IF($L$64=MAX('Estación E1_Contagens'!$AO$348:$AO$351),VLOOKUP('Estación E1_Resumo 04'!$L$64,'Estación E1_Contagens'!$AO$348:$BN$351,13,FALSE),VLOOKUP('Estación E1_Resumo 04'!$K$64,'Estación E1_Contagens'!$AO$348:$BN$351,13,FALSE))</f>
        <v>1</v>
      </c>
      <c r="P72" s="189">
        <f>IF($L$64=MAX('Estación E1_Contagens'!$AO$348:$AO$351),VLOOKUP('Estación E1_Resumo 04'!$L$64,'Estación E1_Contagens'!$AO$348:$BN$351,14,FALSE),VLOOKUP('Estación E1_Resumo 04'!$K$64,'Estación E1_Contagens'!$AO$348:$BN$351,14,FALSE))</f>
        <v>0</v>
      </c>
      <c r="Q72" s="189">
        <f>IF($L$64=MAX('Estación E1_Contagens'!$AO$348:$AO$351),VLOOKUP('Estación E1_Resumo 04'!$L$64,'Estación E1_Contagens'!$AO$348:$BN$351,15,FALSE),VLOOKUP('Estación E1_Resumo 04'!$K$64,'Estación E1_Contagens'!$AO$348:$BN$351,15,FALSE))</f>
        <v>0</v>
      </c>
      <c r="R72" s="189">
        <f>IF($L$64=MAX('Estación E1_Contagens'!$AO$348:$AO$351),VLOOKUP('Estación E1_Resumo 04'!$L$64,'Estación E1_Contagens'!$AO$348:$BN$351,16,FALSE),VLOOKUP('Estación E1_Resumo 04'!$K$64,'Estación E1_Contagens'!$AO$348:$BN$351,16,FALSE))</f>
        <v>0</v>
      </c>
      <c r="S72" s="189">
        <f>IF($L$64=MAX('Estación E1_Contagens'!$AO$348:$AO$351),VLOOKUP('Estación E1_Resumo 04'!$L$64,'Estación E1_Contagens'!$AO$348:$BN$351,17,FALSE),VLOOKUP('Estación E1_Resumo 04'!$K$64,'Estación E1_Contagens'!$AO$348:$BN$351,17,FALSE))</f>
        <v>0</v>
      </c>
      <c r="T72" s="189">
        <f>IF($L$64=MAX('Estación E1_Contagens'!$AO$348:$AO$351),VLOOKUP('Estación E1_Resumo 04'!$L$64,'Estación E1_Contagens'!$AO$348:$BN$351,18,FALSE),VLOOKUP('Estación E1_Resumo 04'!$K$64,'Estación E1_Contagens'!$AO$348:$BN$351,18,FALSE))</f>
        <v>0</v>
      </c>
      <c r="U72" s="189">
        <f>IF($L$64=MAX('Estación E1_Contagens'!$AO$348:$AO$351),VLOOKUP('Estación E1_Resumo 04'!$L$64,'Estación E1_Contagens'!$AO$348:$BN$351,19,FALSE),VLOOKUP('Estación E1_Resumo 04'!$K$64,'Estación E1_Contagens'!$AO$348:$BN$351,19,FALSE))</f>
        <v>0</v>
      </c>
      <c r="V72" s="189">
        <f>IF($L$64=MAX('Estación E1_Contagens'!$AO$348:$AO$351),VLOOKUP('Estación E1_Resumo 04'!$L$64,'Estación E1_Contagens'!$AO$348:$BN$351,20,FALSE),VLOOKUP('Estación E1_Resumo 04'!$K$64,'Estación E1_Contagens'!$AO$348:$BN$351,20,FALSE))</f>
        <v>0</v>
      </c>
      <c r="W72" s="189">
        <f>IF($L$64=MAX('Estación E1_Contagens'!$AO$348:$AO$351),VLOOKUP('Estación E1_Resumo 04'!$L$64,'Estación E1_Contagens'!$AO$348:$BN$351,21,FALSE),VLOOKUP('Estación E1_Resumo 04'!$K$64,'Estación E1_Contagens'!$AO$348:$BN$351,21,FALSE))</f>
        <v>0</v>
      </c>
      <c r="X72" s="189">
        <f>IF($L$64=MAX('Estación E1_Contagens'!$AO$348:$AO$351),VLOOKUP('Estación E1_Resumo 04'!$L$64,'Estación E1_Contagens'!$AO$348:$BN$351,22,FALSE),VLOOKUP('Estación E1_Resumo 04'!$K$64,'Estación E1_Contagens'!$AO$348:$BN$351,22,FALSE))</f>
        <v>0</v>
      </c>
      <c r="Y72" s="189">
        <f>IF($L$64=MAX('Estación E1_Contagens'!$AO$348:$AO$351),VLOOKUP('Estación E1_Resumo 04'!$L$64,'Estación E1_Contagens'!$AO$348:$BN$351,23,FALSE),VLOOKUP('Estación E1_Resumo 04'!$K$64,'Estación E1_Contagens'!$AO$348:$BN$351,23,FALSE))</f>
        <v>0</v>
      </c>
      <c r="Z72" s="189">
        <f>IF($L$64=MAX('Estación E1_Contagens'!$AO$348:$AO$351),VLOOKUP('Estación E1_Resumo 04'!$L$64,'Estación E1_Contagens'!$AO$348:$BN$351,24,FALSE),VLOOKUP('Estación E1_Resumo 04'!$K$64,'Estación E1_Contagens'!$AO$348:$BN$351,24,FALSE))</f>
        <v>0</v>
      </c>
      <c r="AA72" s="189">
        <f>IF($L$64=MAX('Estación E1_Contagens'!$AO$348:$AO$351),VLOOKUP('Estación E1_Resumo 04'!$L$64,'Estación E1_Contagens'!$AO$348:$BN$351,25,FALSE),VLOOKUP('Estación E1_Resumo 04'!$K$64,'Estación E1_Contagens'!$AO$348:$BN$351,25,FALSE))</f>
        <v>0</v>
      </c>
      <c r="AB72" s="189">
        <f>IF($L$64=MAX('Estación E1_Contagens'!$AO$348:$AO$351),VLOOKUP('Estación E1_Resumo 04'!$L$64,'Estación E1_Contagens'!$AO$348:$BN$351,26,FALSE),VLOOKUP('Estación E1_Resumo 04'!$K$64,'Estación E1_Contagens'!$AO$348:$BN$351,26,FALSE))</f>
        <v>585</v>
      </c>
    </row>
    <row r="73" spans="2:28">
      <c r="B73" s="37">
        <v>40450</v>
      </c>
      <c r="C73" s="78" t="s">
        <v>214</v>
      </c>
      <c r="D73" s="229" t="str">
        <f>IF($L$64=MAX('Estación E1_Contagens'!$AO$455:$AO$458),VLOOKUP('Estación E1_Resumo 04'!$L$64,'Estación E1_Contagens'!$AO$455:$BN$458,2,FALSE),VLOOKUP('Estación E1_Resumo 04'!$K$64,'Estación E1_Contagens'!$AO$455:$BN$458,2,FALSE))</f>
        <v>18:00-19:00</v>
      </c>
      <c r="E73" s="36">
        <f>IF($L$64=MAX('Estación E1_Contagens'!$AO$455:$AO$458),VLOOKUP('Estación E1_Resumo 04'!$L$64,'Estación E1_Contagens'!$AO$455:$BN$458,3,FALSE),VLOOKUP('Estación E1_Resumo 04'!$K$64,'Estación E1_Contagens'!$AO$455:$BN$458,3,FALSE))</f>
        <v>486</v>
      </c>
      <c r="F73" s="194">
        <f>IF($L$64=MAX('Estación E1_Contagens'!$AO$455:$AO$458),VLOOKUP('Estación E1_Resumo 04'!$L$64,'Estación E1_Contagens'!$AO$455:$BN$458,4,FALSE),VLOOKUP('Estación E1_Resumo 04'!$K$64,'Estación E1_Contagens'!$AO$455:$BN$458,4,FALSE))</f>
        <v>26</v>
      </c>
      <c r="G73" s="189">
        <f>IF($L$64=MAX('Estación E1_Contagens'!$AO$455:$AO$458),VLOOKUP('Estación E1_Resumo 04'!$L$64,'Estación E1_Contagens'!$AO$455:$BN$458,5,FALSE),VLOOKUP('Estación E1_Resumo 04'!$K$64,'Estación E1_Contagens'!$AO$455:$BN$458,5,FALSE))</f>
        <v>2</v>
      </c>
      <c r="H73" s="189">
        <f>IF($L$64=MAX('Estación E1_Contagens'!$AO$455:$AO$458),VLOOKUP('Estación E1_Resumo 04'!$L$64,'Estación E1_Contagens'!$AO$455:$BN$458,6,FALSE),VLOOKUP('Estación E1_Resumo 04'!$K$64,'Estación E1_Contagens'!$AO$455:$BN$458,6,FALSE))</f>
        <v>29</v>
      </c>
      <c r="I73" s="189">
        <f>IF($L$64=MAX('Estación E1_Contagens'!$AO$455:$AO$458),VLOOKUP('Estación E1_Resumo 04'!$L$64,'Estación E1_Contagens'!$AO$455:$BN$458,7,FALSE),VLOOKUP('Estación E1_Resumo 04'!$K$64,'Estación E1_Contagens'!$AO$455:$BN$458,7,FALSE))</f>
        <v>10</v>
      </c>
      <c r="J73" s="189">
        <f>IF($L$64=MAX('Estación E1_Contagens'!$AO$455:$AO$458),VLOOKUP('Estación E1_Resumo 04'!$L$64,'Estación E1_Contagens'!$AO$455:$BN$458,8,FALSE),VLOOKUP('Estación E1_Resumo 04'!$K$64,'Estación E1_Contagens'!$AO$455:$BN$458,8,FALSE))</f>
        <v>0</v>
      </c>
      <c r="K73" s="189">
        <f>IF($L$64=MAX('Estación E1_Contagens'!$AO$455:$AO$458),VLOOKUP('Estación E1_Resumo 04'!$L$64,'Estación E1_Contagens'!$AO$455:$BN$458,9,FALSE),VLOOKUP('Estación E1_Resumo 04'!$K$64,'Estación E1_Contagens'!$AO$455:$BN$458,9,FALSE))</f>
        <v>0</v>
      </c>
      <c r="L73" s="189">
        <f>IF($L$64=MAX('Estación E1_Contagens'!$AO$455:$AO$458),VLOOKUP('Estación E1_Resumo 04'!$L$64,'Estación E1_Contagens'!$AO$455:$BN$458,10,FALSE),VLOOKUP('Estación E1_Resumo 04'!$K$64,'Estación E1_Contagens'!$AO$455:$BN$458,10,FALSE))</f>
        <v>40</v>
      </c>
      <c r="M73" s="189">
        <f>IF($L$64=MAX('Estación E1_Contagens'!$AO$455:$AO$458),VLOOKUP('Estación E1_Resumo 04'!$L$64,'Estación E1_Contagens'!$AO$455:$BN$458,11,FALSE),VLOOKUP('Estación E1_Resumo 04'!$K$64,'Estación E1_Contagens'!$AO$455:$BN$458,11,FALSE))</f>
        <v>4</v>
      </c>
      <c r="N73" s="189">
        <f>IF($L$64=MAX('Estación E1_Contagens'!$AO$455:$AO$458),VLOOKUP('Estación E1_Resumo 04'!$L$64,'Estación E1_Contagens'!$AO$455:$BN$458,12,FALSE),VLOOKUP('Estación E1_Resumo 04'!$K$64,'Estación E1_Contagens'!$AO$455:$BN$458,12,FALSE))</f>
        <v>0</v>
      </c>
      <c r="O73" s="189">
        <f>IF($L$64=MAX('Estación E1_Contagens'!$AO$455:$AO$458),VLOOKUP('Estación E1_Resumo 04'!$L$64,'Estación E1_Contagens'!$AO$455:$BN$458,13,FALSE),VLOOKUP('Estación E1_Resumo 04'!$K$64,'Estación E1_Contagens'!$AO$455:$BN$458,13,FALSE))</f>
        <v>0</v>
      </c>
      <c r="P73" s="189">
        <f>IF($L$64=MAX('Estación E1_Contagens'!$AO$455:$AO$458),VLOOKUP('Estación E1_Resumo 04'!$L$64,'Estación E1_Contagens'!$AO$455:$BN$458,14,FALSE),VLOOKUP('Estación E1_Resumo 04'!$K$64,'Estación E1_Contagens'!$AO$455:$BN$458,14,FALSE))</f>
        <v>0</v>
      </c>
      <c r="Q73" s="189">
        <f>IF($L$64=MAX('Estación E1_Contagens'!$AO$455:$AO$458),VLOOKUP('Estación E1_Resumo 04'!$L$64,'Estación E1_Contagens'!$AO$455:$BN$458,15,FALSE),VLOOKUP('Estación E1_Resumo 04'!$K$64,'Estación E1_Contagens'!$AO$455:$BN$458,15,FALSE))</f>
        <v>0</v>
      </c>
      <c r="R73" s="189">
        <f>IF($L$64=MAX('Estación E1_Contagens'!$AO$455:$AO$458),VLOOKUP('Estación E1_Resumo 04'!$L$64,'Estación E1_Contagens'!$AO$455:$BN$458,16,FALSE),VLOOKUP('Estación E1_Resumo 04'!$K$64,'Estación E1_Contagens'!$AO$455:$BN$458,16,FALSE))</f>
        <v>2</v>
      </c>
      <c r="S73" s="189">
        <f>IF($L$64=MAX('Estación E1_Contagens'!$AO$455:$AO$458),VLOOKUP('Estación E1_Resumo 04'!$L$64,'Estación E1_Contagens'!$AO$455:$BN$458,17,FALSE),VLOOKUP('Estación E1_Resumo 04'!$K$64,'Estación E1_Contagens'!$AO$455:$BN$458,17,FALSE))</f>
        <v>0</v>
      </c>
      <c r="T73" s="189">
        <f>IF($L$64=MAX('Estación E1_Contagens'!$AO$455:$AO$458),VLOOKUP('Estación E1_Resumo 04'!$L$64,'Estación E1_Contagens'!$AO$455:$BN$458,18,FALSE),VLOOKUP('Estación E1_Resumo 04'!$K$64,'Estación E1_Contagens'!$AO$455:$BN$458,18,FALSE))</f>
        <v>3</v>
      </c>
      <c r="U73" s="189">
        <f>IF($L$64=MAX('Estación E1_Contagens'!$AO$455:$AO$458),VLOOKUP('Estación E1_Resumo 04'!$L$64,'Estación E1_Contagens'!$AO$455:$BN$458,19,FALSE),VLOOKUP('Estación E1_Resumo 04'!$K$64,'Estación E1_Contagens'!$AO$455:$BN$458,19,FALSE))</f>
        <v>17</v>
      </c>
      <c r="V73" s="189">
        <f>IF($L$64=MAX('Estación E1_Contagens'!$AO$455:$AO$458),VLOOKUP('Estación E1_Resumo 04'!$L$64,'Estación E1_Contagens'!$AO$455:$BN$458,20,FALSE),VLOOKUP('Estación E1_Resumo 04'!$K$64,'Estación E1_Contagens'!$AO$455:$BN$458,20,FALSE))</f>
        <v>0</v>
      </c>
      <c r="W73" s="189">
        <f>IF($L$64=MAX('Estación E1_Contagens'!$AO$455:$AO$458),VLOOKUP('Estación E1_Resumo 04'!$L$64,'Estación E1_Contagens'!$AO$455:$BN$458,21,FALSE),VLOOKUP('Estación E1_Resumo 04'!$K$64,'Estación E1_Contagens'!$AO$455:$BN$458,21,FALSE))</f>
        <v>0</v>
      </c>
      <c r="X73" s="189">
        <f>IF($L$64=MAX('Estación E1_Contagens'!$AO$455:$AO$458),VLOOKUP('Estación E1_Resumo 04'!$L$64,'Estación E1_Contagens'!$AO$455:$BN$458,22,FALSE),VLOOKUP('Estación E1_Resumo 04'!$K$64,'Estación E1_Contagens'!$AO$455:$BN$458,22,FALSE))</f>
        <v>0</v>
      </c>
      <c r="Y73" s="189">
        <f>IF($L$64=MAX('Estación E1_Contagens'!$AO$455:$AO$458),VLOOKUP('Estación E1_Resumo 04'!$L$64,'Estación E1_Contagens'!$AO$455:$BN$458,23,FALSE),VLOOKUP('Estación E1_Resumo 04'!$K$64,'Estación E1_Contagens'!$AO$455:$BN$458,23,FALSE))</f>
        <v>0</v>
      </c>
      <c r="Z73" s="189">
        <f>IF($L$64=MAX('Estación E1_Contagens'!$AO$455:$AO$458),VLOOKUP('Estación E1_Resumo 04'!$L$64,'Estación E1_Contagens'!$AO$455:$BN$458,24,FALSE),VLOOKUP('Estación E1_Resumo 04'!$K$64,'Estación E1_Contagens'!$AO$455:$BN$458,24,FALSE))</f>
        <v>0</v>
      </c>
      <c r="AA73" s="189">
        <f>IF($L$64=MAX('Estación E1_Contagens'!$AO$455:$AO$458),VLOOKUP('Estación E1_Resumo 04'!$L$64,'Estación E1_Contagens'!$AO$455:$BN$458,25,FALSE),VLOOKUP('Estación E1_Resumo 04'!$K$64,'Estación E1_Contagens'!$AO$455:$BN$458,25,FALSE))</f>
        <v>0</v>
      </c>
      <c r="AB73" s="189">
        <f>IF($L$64=MAX('Estación E1_Contagens'!$AO$455:$AO$458),VLOOKUP('Estación E1_Resumo 04'!$L$64,'Estación E1_Contagens'!$AO$455:$BN$458,26,FALSE),VLOOKUP('Estación E1_Resumo 04'!$K$64,'Estación E1_Contagens'!$AO$455:$BN$458,26,FALSE))</f>
        <v>619</v>
      </c>
    </row>
    <row r="74" spans="2:28">
      <c r="B74" s="37">
        <v>40451</v>
      </c>
      <c r="C74" s="78" t="s">
        <v>216</v>
      </c>
      <c r="D74" s="229" t="str">
        <f>IF($L$64=MAX('Estación E1_Contagens'!$AO$562:$AO$565),VLOOKUP('Estación E1_Resumo 04'!$L$64,'Estación E1_Contagens'!$AO$562:$BN$565,2,FALSE),VLOOKUP('Estación E1_Resumo 04'!$K$64,'Estación E1_Contagens'!$AO$562:$BN$565,2,FALSE))</f>
        <v>18:00-19:00</v>
      </c>
      <c r="E74" s="36">
        <f>IF($L$64=MAX('Estación E1_Contagens'!$AO$562:$AO$565),VLOOKUP('Estación E1_Resumo 04'!$L$64,'Estación E1_Contagens'!$AO$562:$BN$565,3,FALSE),VLOOKUP('Estación E1_Resumo 04'!$K$64,'Estación E1_Contagens'!$AO$562:$BN$565,3,FALSE))</f>
        <v>485</v>
      </c>
      <c r="F74" s="194">
        <f>IF($L$64=MAX('Estación E1_Contagens'!$AO$562:$AO$565),VLOOKUP('Estación E1_Resumo 04'!$L$64,'Estación E1_Contagens'!$AO$562:$BN$565,4,FALSE),VLOOKUP('Estación E1_Resumo 04'!$K$64,'Estación E1_Contagens'!$AO$562:$BN$565,4,FALSE))</f>
        <v>24</v>
      </c>
      <c r="G74" s="189">
        <f>IF($L$64=MAX('Estación E1_Contagens'!$AO$562:$AO$565),VLOOKUP('Estación E1_Resumo 04'!$L$64,'Estación E1_Contagens'!$AO$562:$BN$565,5,FALSE),VLOOKUP('Estación E1_Resumo 04'!$K$64,'Estación E1_Contagens'!$AO$562:$BN$565,5,FALSE))</f>
        <v>3</v>
      </c>
      <c r="H74" s="189">
        <f>IF($L$64=MAX('Estación E1_Contagens'!$AO$562:$AO$565),VLOOKUP('Estación E1_Resumo 04'!$L$64,'Estación E1_Contagens'!$AO$562:$BN$565,6,FALSE),VLOOKUP('Estación E1_Resumo 04'!$K$64,'Estación E1_Contagens'!$AO$562:$BN$565,6,FALSE))</f>
        <v>32</v>
      </c>
      <c r="I74" s="189">
        <f>IF($L$64=MAX('Estación E1_Contagens'!$AO$562:$AO$565),VLOOKUP('Estación E1_Resumo 04'!$L$64,'Estación E1_Contagens'!$AO$562:$BN$565,7,FALSE),VLOOKUP('Estación E1_Resumo 04'!$K$64,'Estación E1_Contagens'!$AO$562:$BN$565,7,FALSE))</f>
        <v>5</v>
      </c>
      <c r="J74" s="189">
        <f>IF($L$64=MAX('Estación E1_Contagens'!$AO$562:$AO$565),VLOOKUP('Estación E1_Resumo 04'!$L$64,'Estación E1_Contagens'!$AO$562:$BN$565,8,FALSE),VLOOKUP('Estación E1_Resumo 04'!$K$64,'Estación E1_Contagens'!$AO$562:$BN$565,8,FALSE))</f>
        <v>0</v>
      </c>
      <c r="K74" s="189">
        <f>IF($L$64=MAX('Estación E1_Contagens'!$AO$562:$AO$565),VLOOKUP('Estación E1_Resumo 04'!$L$64,'Estación E1_Contagens'!$AO$562:$BN$565,9,FALSE),VLOOKUP('Estación E1_Resumo 04'!$K$64,'Estación E1_Contagens'!$AO$562:$BN$565,9,FALSE))</f>
        <v>0</v>
      </c>
      <c r="L74" s="189">
        <f>IF($L$64=MAX('Estación E1_Contagens'!$AO$562:$AO$565),VLOOKUP('Estación E1_Resumo 04'!$L$64,'Estación E1_Contagens'!$AO$562:$BN$565,10,FALSE),VLOOKUP('Estación E1_Resumo 04'!$K$64,'Estación E1_Contagens'!$AO$562:$BN$565,10,FALSE))</f>
        <v>46</v>
      </c>
      <c r="M74" s="189">
        <f>IF($L$64=MAX('Estación E1_Contagens'!$AO$562:$AO$565),VLOOKUP('Estación E1_Resumo 04'!$L$64,'Estación E1_Contagens'!$AO$562:$BN$565,11,FALSE),VLOOKUP('Estación E1_Resumo 04'!$K$64,'Estación E1_Contagens'!$AO$562:$BN$565,11,FALSE))</f>
        <v>6</v>
      </c>
      <c r="N74" s="189">
        <f>IF($L$64=MAX('Estación E1_Contagens'!$AO$562:$AO$565),VLOOKUP('Estación E1_Resumo 04'!$L$64,'Estación E1_Contagens'!$AO$562:$BN$565,12,FALSE),VLOOKUP('Estación E1_Resumo 04'!$K$64,'Estación E1_Contagens'!$AO$562:$BN$565,12,FALSE))</f>
        <v>1</v>
      </c>
      <c r="O74" s="189">
        <f>IF($L$64=MAX('Estación E1_Contagens'!$AO$562:$AO$565),VLOOKUP('Estación E1_Resumo 04'!$L$64,'Estación E1_Contagens'!$AO$562:$BN$565,13,FALSE),VLOOKUP('Estación E1_Resumo 04'!$K$64,'Estación E1_Contagens'!$AO$562:$BN$565,13,FALSE))</f>
        <v>2</v>
      </c>
      <c r="P74" s="189">
        <f>IF($L$64=MAX('Estación E1_Contagens'!$AO$562:$AO$565),VLOOKUP('Estación E1_Resumo 04'!$L$64,'Estación E1_Contagens'!$AO$562:$BN$565,14,FALSE),VLOOKUP('Estación E1_Resumo 04'!$K$64,'Estación E1_Contagens'!$AO$562:$BN$565,14,FALSE))</f>
        <v>1</v>
      </c>
      <c r="Q74" s="189">
        <f>IF($L$64=MAX('Estación E1_Contagens'!$AO$562:$AO$565),VLOOKUP('Estación E1_Resumo 04'!$L$64,'Estación E1_Contagens'!$AO$562:$BN$565,15,FALSE),VLOOKUP('Estación E1_Resumo 04'!$K$64,'Estación E1_Contagens'!$AO$562:$BN$565,15,FALSE))</f>
        <v>2</v>
      </c>
      <c r="R74" s="189">
        <f>IF($L$64=MAX('Estación E1_Contagens'!$AO$562:$AO$565),VLOOKUP('Estación E1_Resumo 04'!$L$64,'Estación E1_Contagens'!$AO$562:$BN$565,16,FALSE),VLOOKUP('Estación E1_Resumo 04'!$K$64,'Estación E1_Contagens'!$AO$562:$BN$565,16,FALSE))</f>
        <v>0</v>
      </c>
      <c r="S74" s="189">
        <f>IF($L$64=MAX('Estación E1_Contagens'!$AO$562:$AO$565),VLOOKUP('Estación E1_Resumo 04'!$L$64,'Estación E1_Contagens'!$AO$562:$BN$565,17,FALSE),VLOOKUP('Estación E1_Resumo 04'!$K$64,'Estación E1_Contagens'!$AO$562:$BN$565,17,FALSE))</f>
        <v>0</v>
      </c>
      <c r="T74" s="189">
        <f>IF($L$64=MAX('Estación E1_Contagens'!$AO$562:$AO$565),VLOOKUP('Estación E1_Resumo 04'!$L$64,'Estación E1_Contagens'!$AO$562:$BN$565,18,FALSE),VLOOKUP('Estación E1_Resumo 04'!$K$64,'Estación E1_Contagens'!$AO$562:$BN$565,18,FALSE))</f>
        <v>11</v>
      </c>
      <c r="U74" s="189">
        <f>IF($L$64=MAX('Estación E1_Contagens'!$AO$562:$AO$565),VLOOKUP('Estación E1_Resumo 04'!$L$64,'Estación E1_Contagens'!$AO$562:$BN$565,19,FALSE),VLOOKUP('Estación E1_Resumo 04'!$K$64,'Estación E1_Contagens'!$AO$562:$BN$565,19,FALSE))</f>
        <v>27</v>
      </c>
      <c r="V74" s="189">
        <f>IF($L$64=MAX('Estación E1_Contagens'!$AO$562:$AO$565),VLOOKUP('Estación E1_Resumo 04'!$L$64,'Estación E1_Contagens'!$AO$562:$BN$565,20,FALSE),VLOOKUP('Estación E1_Resumo 04'!$K$64,'Estación E1_Contagens'!$AO$562:$BN$565,20,FALSE))</f>
        <v>0</v>
      </c>
      <c r="W74" s="189">
        <f>IF($L$64=MAX('Estación E1_Contagens'!$AO$562:$AO$565),VLOOKUP('Estación E1_Resumo 04'!$L$64,'Estación E1_Contagens'!$AO$562:$BN$565,21,FALSE),VLOOKUP('Estación E1_Resumo 04'!$K$64,'Estación E1_Contagens'!$AO$562:$BN$565,21,FALSE))</f>
        <v>0</v>
      </c>
      <c r="X74" s="189">
        <f>IF($L$64=MAX('Estación E1_Contagens'!$AO$562:$AO$565),VLOOKUP('Estación E1_Resumo 04'!$L$64,'Estación E1_Contagens'!$AO$562:$BN$565,22,FALSE),VLOOKUP('Estación E1_Resumo 04'!$K$64,'Estación E1_Contagens'!$AO$562:$BN$565,22,FALSE))</f>
        <v>0</v>
      </c>
      <c r="Y74" s="189">
        <f>IF($L$64=MAX('Estación E1_Contagens'!$AO$562:$AO$565),VLOOKUP('Estación E1_Resumo 04'!$L$64,'Estación E1_Contagens'!$AO$562:$BN$565,23,FALSE),VLOOKUP('Estación E1_Resumo 04'!$K$64,'Estación E1_Contagens'!$AO$562:$BN$565,23,FALSE))</f>
        <v>0</v>
      </c>
      <c r="Z74" s="189">
        <f>IF($L$64=MAX('Estación E1_Contagens'!$AO$562:$AO$565),VLOOKUP('Estación E1_Resumo 04'!$L$64,'Estación E1_Contagens'!$AO$562:$BN$565,24,FALSE),VLOOKUP('Estación E1_Resumo 04'!$K$64,'Estación E1_Contagens'!$AO$562:$BN$565,24,FALSE))</f>
        <v>0</v>
      </c>
      <c r="AA74" s="189">
        <f>IF($L$64=MAX('Estación E1_Contagens'!$AO$562:$AO$565),VLOOKUP('Estación E1_Resumo 04'!$L$64,'Estación E1_Contagens'!$AO$562:$BN$565,25,FALSE),VLOOKUP('Estación E1_Resumo 04'!$K$64,'Estación E1_Contagens'!$AO$562:$BN$565,25,FALSE))</f>
        <v>0</v>
      </c>
      <c r="AB74" s="189">
        <f>IF($L$64=MAX('Estación E1_Contagens'!$AO$562:$AO$565),VLOOKUP('Estación E1_Resumo 04'!$L$64,'Estación E1_Contagens'!$AO$562:$BN$565,26,FALSE),VLOOKUP('Estación E1_Resumo 04'!$K$64,'Estación E1_Contagens'!$AO$562:$BN$565,26,FALSE))</f>
        <v>645</v>
      </c>
    </row>
    <row r="75" spans="2:28" ht="13.5" thickBot="1">
      <c r="B75" s="38">
        <v>40452</v>
      </c>
      <c r="C75" s="192" t="s">
        <v>215</v>
      </c>
      <c r="D75" s="230" t="str">
        <f>IF($L$64=MAX('Estación E1_Contagens'!$AO$669:$AO$672),VLOOKUP('Estación E1_Resumo 04'!$L$64,'Estación E1_Contagens'!$AO$669:$BN$672,2,FALSE),VLOOKUP('Estación E1_Resumo 04'!$K$64,'Estación E1_Contagens'!$AO$669:$BN$672,2,FALSE))</f>
        <v>18:00-19:00</v>
      </c>
      <c r="E75" s="69">
        <f>IF($L$64=MAX('Estación E1_Contagens'!$AO$669:$AO$672),VLOOKUP('Estación E1_Resumo 04'!$L$64,'Estación E1_Contagens'!$AO$669:$BN$672,3,FALSE),VLOOKUP('Estación E1_Resumo 04'!$K$64,'Estación E1_Contagens'!$AO$669:$BN$672,3,FALSE))</f>
        <v>511</v>
      </c>
      <c r="F75" s="28">
        <f>IF($L$64=MAX('Estación E1_Contagens'!$AO$669:$AO$672),VLOOKUP('Estación E1_Resumo 04'!$L$64,'Estación E1_Contagens'!$AO$669:$BN$672,4,FALSE),VLOOKUP('Estación E1_Resumo 04'!$K$64,'Estación E1_Contagens'!$AO$669:$BN$672,4,FALSE))</f>
        <v>27</v>
      </c>
      <c r="G75" s="193">
        <f>IF($L$64=MAX('Estación E1_Contagens'!$AO$669:$AO$672),VLOOKUP('Estación E1_Resumo 04'!$L$64,'Estación E1_Contagens'!$AO$669:$BN$672,5,FALSE),VLOOKUP('Estación E1_Resumo 04'!$K$64,'Estación E1_Contagens'!$AO$669:$BN$672,5,FALSE))</f>
        <v>1</v>
      </c>
      <c r="H75" s="193">
        <f>IF($L$64=MAX('Estación E1_Contagens'!$AO$669:$AO$672),VLOOKUP('Estación E1_Resumo 04'!$L$64,'Estación E1_Contagens'!$AO$669:$BN$672,6,FALSE),VLOOKUP('Estación E1_Resumo 04'!$K$64,'Estación E1_Contagens'!$AO$669:$BN$672,6,FALSE))</f>
        <v>26</v>
      </c>
      <c r="I75" s="193">
        <f>IF($L$64=MAX('Estación E1_Contagens'!$AO$669:$AO$672),VLOOKUP('Estación E1_Resumo 04'!$L$64,'Estación E1_Contagens'!$AO$669:$BN$672,7,FALSE),VLOOKUP('Estación E1_Resumo 04'!$K$64,'Estación E1_Contagens'!$AO$669:$BN$672,7,FALSE))</f>
        <v>7</v>
      </c>
      <c r="J75" s="193">
        <f>IF($L$64=MAX('Estación E1_Contagens'!$AO$669:$AO$672),VLOOKUP('Estación E1_Resumo 04'!$L$64,'Estación E1_Contagens'!$AO$669:$BN$672,8,FALSE),VLOOKUP('Estación E1_Resumo 04'!$K$64,'Estación E1_Contagens'!$AO$669:$BN$672,8,FALSE))</f>
        <v>0</v>
      </c>
      <c r="K75" s="193">
        <f>IF($L$64=MAX('Estación E1_Contagens'!$AO$669:$AO$672),VLOOKUP('Estación E1_Resumo 04'!$L$64,'Estación E1_Contagens'!$AO$669:$BN$672,9,FALSE),VLOOKUP('Estación E1_Resumo 04'!$K$64,'Estación E1_Contagens'!$AO$669:$BN$672,9,FALSE))</f>
        <v>0</v>
      </c>
      <c r="L75" s="193">
        <f>IF($L$64=MAX('Estación E1_Contagens'!$AO$669:$AO$672),VLOOKUP('Estación E1_Resumo 04'!$L$64,'Estación E1_Contagens'!$AO$669:$BN$672,10,FALSE),VLOOKUP('Estación E1_Resumo 04'!$K$64,'Estación E1_Contagens'!$AO$669:$BN$672,10,FALSE))</f>
        <v>38</v>
      </c>
      <c r="M75" s="193">
        <f>IF($L$64=MAX('Estación E1_Contagens'!$AO$669:$AO$672),VLOOKUP('Estación E1_Resumo 04'!$L$64,'Estación E1_Contagens'!$AO$669:$BN$672,11,FALSE),VLOOKUP('Estación E1_Resumo 04'!$K$64,'Estación E1_Contagens'!$AO$669:$BN$672,11,FALSE))</f>
        <v>1</v>
      </c>
      <c r="N75" s="193">
        <f>IF($L$64=MAX('Estación E1_Contagens'!$AO$669:$AO$672),VLOOKUP('Estación E1_Resumo 04'!$L$64,'Estación E1_Contagens'!$AO$669:$BN$672,12,FALSE),VLOOKUP('Estación E1_Resumo 04'!$K$64,'Estación E1_Contagens'!$AO$669:$BN$672,12,FALSE))</f>
        <v>0</v>
      </c>
      <c r="O75" s="193">
        <f>IF($L$64=MAX('Estación E1_Contagens'!$AO$669:$AO$672),VLOOKUP('Estación E1_Resumo 04'!$L$64,'Estación E1_Contagens'!$AO$669:$BN$672,13,FALSE),VLOOKUP('Estación E1_Resumo 04'!$K$64,'Estación E1_Contagens'!$AO$669:$BN$672,13,FALSE))</f>
        <v>0</v>
      </c>
      <c r="P75" s="193">
        <f>IF($L$64=MAX('Estación E1_Contagens'!$AO$669:$AO$672),VLOOKUP('Estación E1_Resumo 04'!$L$64,'Estación E1_Contagens'!$AO$669:$BN$672,14,FALSE),VLOOKUP('Estación E1_Resumo 04'!$K$64,'Estación E1_Contagens'!$AO$669:$BN$672,14,FALSE))</f>
        <v>0</v>
      </c>
      <c r="Q75" s="193">
        <f>IF($L$64=MAX('Estación E1_Contagens'!$AO$669:$AO$672),VLOOKUP('Estación E1_Resumo 04'!$L$64,'Estación E1_Contagens'!$AO$669:$BN$672,15,FALSE),VLOOKUP('Estación E1_Resumo 04'!$K$64,'Estación E1_Contagens'!$AO$669:$BN$672,15,FALSE))</f>
        <v>0</v>
      </c>
      <c r="R75" s="193">
        <f>IF($L$64=MAX('Estación E1_Contagens'!$AO$669:$AO$672),VLOOKUP('Estación E1_Resumo 04'!$L$64,'Estación E1_Contagens'!$AO$669:$BN$672,16,FALSE),VLOOKUP('Estación E1_Resumo 04'!$K$64,'Estación E1_Contagens'!$AO$669:$BN$672,16,FALSE))</f>
        <v>3</v>
      </c>
      <c r="S75" s="193">
        <f>IF($L$64=MAX('Estación E1_Contagens'!$AO$669:$AO$672),VLOOKUP('Estación E1_Resumo 04'!$L$64,'Estación E1_Contagens'!$AO$669:$BN$672,17,FALSE),VLOOKUP('Estación E1_Resumo 04'!$K$64,'Estación E1_Contagens'!$AO$669:$BN$672,17,FALSE))</f>
        <v>0</v>
      </c>
      <c r="T75" s="193">
        <f>IF($L$64=MAX('Estación E1_Contagens'!$AO$669:$AO$672),VLOOKUP('Estación E1_Resumo 04'!$L$64,'Estación E1_Contagens'!$AO$669:$BN$672,18,FALSE),VLOOKUP('Estación E1_Resumo 04'!$K$64,'Estación E1_Contagens'!$AO$669:$BN$672,18,FALSE))</f>
        <v>3</v>
      </c>
      <c r="U75" s="193">
        <f>IF($L$64=MAX('Estación E1_Contagens'!$AO$669:$AO$672),VLOOKUP('Estación E1_Resumo 04'!$L$64,'Estación E1_Contagens'!$AO$669:$BN$672,19,FALSE),VLOOKUP('Estación E1_Resumo 04'!$K$64,'Estación E1_Contagens'!$AO$669:$BN$672,19,FALSE))</f>
        <v>19</v>
      </c>
      <c r="V75" s="193">
        <f>IF($L$64=MAX('Estación E1_Contagens'!$AO$669:$AO$672),VLOOKUP('Estación E1_Resumo 04'!$L$64,'Estación E1_Contagens'!$AO$669:$BN$672,20,FALSE),VLOOKUP('Estación E1_Resumo 04'!$K$64,'Estación E1_Contagens'!$AO$669:$BN$672,20,FALSE))</f>
        <v>0</v>
      </c>
      <c r="W75" s="193">
        <f>IF($L$64=MAX('Estación E1_Contagens'!$AO$669:$AO$672),VLOOKUP('Estación E1_Resumo 04'!$L$64,'Estación E1_Contagens'!$AO$669:$BN$672,21,FALSE),VLOOKUP('Estación E1_Resumo 04'!$K$64,'Estación E1_Contagens'!$AO$669:$BN$672,21,FALSE))</f>
        <v>0</v>
      </c>
      <c r="X75" s="193">
        <f>IF($L$64=MAX('Estación E1_Contagens'!$AO$669:$AO$672),VLOOKUP('Estación E1_Resumo 04'!$L$64,'Estación E1_Contagens'!$AO$669:$BN$672,22,FALSE),VLOOKUP('Estación E1_Resumo 04'!$K$64,'Estación E1_Contagens'!$AO$669:$BN$672,22,FALSE))</f>
        <v>0</v>
      </c>
      <c r="Y75" s="193">
        <f>IF($L$64=MAX('Estación E1_Contagens'!$AO$669:$AO$672),VLOOKUP('Estación E1_Resumo 04'!$L$64,'Estación E1_Contagens'!$AO$669:$BN$672,23,FALSE),VLOOKUP('Estación E1_Resumo 04'!$K$64,'Estación E1_Contagens'!$AO$669:$BN$672,23,FALSE))</f>
        <v>0</v>
      </c>
      <c r="Z75" s="193">
        <f>IF($L$64=MAX('Estación E1_Contagens'!$AO$669:$AO$672),VLOOKUP('Estación E1_Resumo 04'!$L$64,'Estación E1_Contagens'!$AO$669:$BN$672,24,FALSE),VLOOKUP('Estación E1_Resumo 04'!$K$64,'Estación E1_Contagens'!$AO$669:$BN$672,24,FALSE))</f>
        <v>0</v>
      </c>
      <c r="AA75" s="193">
        <f>IF($L$64=MAX('Estación E1_Contagens'!$AO$669:$AO$672),VLOOKUP('Estación E1_Resumo 04'!$L$64,'Estación E1_Contagens'!$AO$669:$BN$672,25,FALSE),VLOOKUP('Estación E1_Resumo 04'!$K$64,'Estación E1_Contagens'!$AO$669:$BN$672,25,FALSE))</f>
        <v>0</v>
      </c>
      <c r="AB75" s="193">
        <f>IF($L$64=MAX('Estación E1_Contagens'!$AO$669:$AO$672),VLOOKUP('Estación E1_Resumo 04'!$L$64,'Estación E1_Contagens'!$AO$669:$BN$672,26,FALSE),VLOOKUP('Estación E1_Resumo 04'!$K$64,'Estación E1_Contagens'!$AO$669:$BN$672,26,FALSE))</f>
        <v>636</v>
      </c>
    </row>
    <row r="76" spans="2:28">
      <c r="B76" s="190"/>
      <c r="C76" s="72"/>
      <c r="D76" s="29"/>
    </row>
  </sheetData>
  <mergeCells count="41">
    <mergeCell ref="K2:L2"/>
    <mergeCell ref="B21:B23"/>
    <mergeCell ref="C21:C23"/>
    <mergeCell ref="D21:D23"/>
    <mergeCell ref="B40:B42"/>
    <mergeCell ref="C40:C42"/>
    <mergeCell ref="D40:D42"/>
    <mergeCell ref="E22:E23"/>
    <mergeCell ref="F22:F23"/>
    <mergeCell ref="G22:G23"/>
    <mergeCell ref="H22:H23"/>
    <mergeCell ref="B8:B10"/>
    <mergeCell ref="C8:C10"/>
    <mergeCell ref="D8:D10"/>
    <mergeCell ref="B53:B55"/>
    <mergeCell ref="C53:C55"/>
    <mergeCell ref="D53:D55"/>
    <mergeCell ref="B66:B68"/>
    <mergeCell ref="C66:C68"/>
    <mergeCell ref="D66:D68"/>
    <mergeCell ref="AB21:AB23"/>
    <mergeCell ref="AB40:AB42"/>
    <mergeCell ref="E41:E42"/>
    <mergeCell ref="F41:F42"/>
    <mergeCell ref="G41:G42"/>
    <mergeCell ref="H41:H42"/>
    <mergeCell ref="AB66:AB68"/>
    <mergeCell ref="E67:E68"/>
    <mergeCell ref="F67:F68"/>
    <mergeCell ref="G67:G68"/>
    <mergeCell ref="H67:H68"/>
    <mergeCell ref="AB53:AB55"/>
    <mergeCell ref="E54:E55"/>
    <mergeCell ref="F54:F55"/>
    <mergeCell ref="G54:G55"/>
    <mergeCell ref="H54:H55"/>
    <mergeCell ref="AB8:AB10"/>
    <mergeCell ref="E9:E10"/>
    <mergeCell ref="F9:F10"/>
    <mergeCell ref="G9:G10"/>
    <mergeCell ref="H9:H10"/>
  </mergeCells>
  <pageMargins left="0.511811024" right="0.511811024" top="0.78740157499999996" bottom="0.78740157499999996" header="0.31496062000000002" footer="0.31496062000000002"/>
  <pageSetup orientation="portrait" r:id="rId1"/>
  <ignoredErrors>
    <ignoredError sqref="E60:AB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Estación E1_Contagens</vt:lpstr>
      <vt:lpstr>E1_ Gráficos 01</vt:lpstr>
      <vt:lpstr>E1_ Gráficos 02</vt:lpstr>
      <vt:lpstr>E1_ Gráficos 03</vt:lpstr>
      <vt:lpstr>Estación E1_Resumo 01</vt:lpstr>
      <vt:lpstr>Estación E1_Resumo 02</vt:lpstr>
      <vt:lpstr>Estación E1_Resumo 03</vt:lpstr>
      <vt:lpstr>Estación E1_Resumo 04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2010-10-03T17:01:07Z</dcterms:created>
  <dcterms:modified xsi:type="dcterms:W3CDTF">2011-02-06T11:34:23Z</dcterms:modified>
</cp:coreProperties>
</file>